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AMERA" sheetId="1" r:id="rId1"/>
    <sheet name="CTRL CAMERA" sheetId="2" r:id="rId2"/>
    <sheet name="SENATO" sheetId="3" r:id="rId3"/>
    <sheet name="CTRL SENATO" sheetId="4" r:id="rId4"/>
    <sheet name="Foglio4" sheetId="5" r:id="rId5"/>
    <sheet name="Foglio5" sheetId="6" r:id="rId6"/>
  </sheets>
  <definedNames/>
  <calcPr fullCalcOnLoad="1"/>
</workbook>
</file>

<file path=xl/sharedStrings.xml><?xml version="1.0" encoding="utf-8"?>
<sst xmlns="http://schemas.openxmlformats.org/spreadsheetml/2006/main" count="282" uniqueCount="83">
  <si>
    <t>M</t>
  </si>
  <si>
    <t>F</t>
  </si>
  <si>
    <t>ISCRITTI</t>
  </si>
  <si>
    <t>SPOGLIO SCHEDE</t>
  </si>
  <si>
    <t>Bianche</t>
  </si>
  <si>
    <t>Nulle</t>
  </si>
  <si>
    <t>Contestate</t>
  </si>
  <si>
    <t>Totale</t>
  </si>
  <si>
    <t>Ctrl</t>
  </si>
  <si>
    <t>TOTALE</t>
  </si>
  <si>
    <t xml:space="preserve">      VOTANTI</t>
  </si>
  <si>
    <t>MASCHI</t>
  </si>
  <si>
    <t>FEMMINE</t>
  </si>
  <si>
    <t>%</t>
  </si>
  <si>
    <t>Sezioni Elettorali</t>
  </si>
  <si>
    <t>Numero</t>
  </si>
  <si>
    <t>Ubicazione</t>
  </si>
  <si>
    <t>Ed.Scol. Via Risorgimento</t>
  </si>
  <si>
    <t>Ed.Scol. Via Mulitiello</t>
  </si>
  <si>
    <t>COMUNE DI STRIANO</t>
  </si>
  <si>
    <t>MANZI ANDREA</t>
  </si>
  <si>
    <t>TOTALE VOTI RIPORTATI</t>
  </si>
  <si>
    <t>PARTITO DEMOCRATICO</t>
  </si>
  <si>
    <t>CIVICA POPOLARE LORENZIN</t>
  </si>
  <si>
    <t>EUROPA</t>
  </si>
  <si>
    <t>ITALIA EUROPA INSIEME</t>
  </si>
  <si>
    <t>CTRL</t>
  </si>
  <si>
    <t>MONTANINO NICOLA</t>
  </si>
  <si>
    <t>LIBERI E UGUALI</t>
  </si>
  <si>
    <t>MAURO GIOVANNI</t>
  </si>
  <si>
    <t>PIRO OLGA</t>
  </si>
  <si>
    <t>PER UNA SINISTRA RIVOLUZIONARIA</t>
  </si>
  <si>
    <t>NAPPI SILVANA</t>
  </si>
  <si>
    <t>MOVIMENTO 5 STELLE</t>
  </si>
  <si>
    <t>CESA LORENZO</t>
  </si>
  <si>
    <t>FRATELLI D'ITALIA CON GIORGIA MELONI</t>
  </si>
  <si>
    <t>FORZA ITALIA</t>
  </si>
  <si>
    <t>NOI CON L'ITALI - UDC</t>
  </si>
  <si>
    <t>LEGA</t>
  </si>
  <si>
    <t>DELLA ROCCA MARIA</t>
  </si>
  <si>
    <t>ITALIA AGLI ITALIANI</t>
  </si>
  <si>
    <t>VELTRE STOLFI GIUSEPPE</t>
  </si>
  <si>
    <t>IL POPOLO DELLA FAMIGLIA</t>
  </si>
  <si>
    <t>TURCHETTI FRANCESCO</t>
  </si>
  <si>
    <t>POTERE AL POPOLO</t>
  </si>
  <si>
    <t>PETROCCO GERMANA</t>
  </si>
  <si>
    <t>CASAPOUND ITALIA</t>
  </si>
  <si>
    <t>Perc. Votanti</t>
  </si>
  <si>
    <t>ELEZIONI POLITICHE DEL 04 MARZO 2018 - ELEZIONE DELLA CAMERA DEI DEPUTATI</t>
  </si>
  <si>
    <t>ELEZIONI POLITICHE DEL 04 MARZO 2018 - ELEZIONE DEL SENATO DELLA REPUBBLICA</t>
  </si>
  <si>
    <t>NAPPA MARIA GIUSEPPA ROSARIA</t>
  </si>
  <si>
    <t>SPERANZA                   MARIA ROSARIA</t>
  </si>
  <si>
    <t>PARTITO REPUBBLICANO ITALIANO - ALA</t>
  </si>
  <si>
    <t>D'ANGELO LIBERA</t>
  </si>
  <si>
    <t>MARTINI ANTONIETTA</t>
  </si>
  <si>
    <t>PARTITO COMUNISTA</t>
  </si>
  <si>
    <t>DI BERNARDINI NATALE</t>
  </si>
  <si>
    <t>TRIPALDI MARIA FRANCESCA</t>
  </si>
  <si>
    <t>TESTA NUNZIO FRANCESCO</t>
  </si>
  <si>
    <t>NOI CON L'ITALIA - UDC</t>
  </si>
  <si>
    <t>IANNUZZI GIUSEPPINA</t>
  </si>
  <si>
    <t>ALBANESE SAVERIA</t>
  </si>
  <si>
    <t>LIBERTI MAURIZIO</t>
  </si>
  <si>
    <t>PARTITO VALORE UMANO</t>
  </si>
  <si>
    <t>CHIANESE DOMENICO</t>
  </si>
  <si>
    <t>URRARO FRANCESCO</t>
  </si>
  <si>
    <t>MIVIMENTO 5 STELLE</t>
  </si>
  <si>
    <t>TOTALE VOTI RIPORTATI DAL CANDIDATO</t>
  </si>
  <si>
    <t>DI CUI                              SOLO CANDIDATO</t>
  </si>
  <si>
    <t>DI CUI                SOLO CANDIDATO</t>
  </si>
  <si>
    <t>A1  (B+E)</t>
  </si>
  <si>
    <t>A2  (C+D+E)</t>
  </si>
  <si>
    <r>
      <t xml:space="preserve">B                          </t>
    </r>
    <r>
      <rPr>
        <b/>
        <sz val="8"/>
        <rFont val="Arial"/>
        <family val="2"/>
      </rPr>
      <t xml:space="preserve"> (Voti validi al Candidato)</t>
    </r>
  </si>
  <si>
    <r>
      <t xml:space="preserve">C                     </t>
    </r>
    <r>
      <rPr>
        <b/>
        <sz val="8"/>
        <rFont val="Arial"/>
        <family val="2"/>
      </rPr>
      <t xml:space="preserve"> (di cui solo al Candidato)</t>
    </r>
  </si>
  <si>
    <r>
      <t xml:space="preserve">D             </t>
    </r>
    <r>
      <rPr>
        <b/>
        <sz val="8"/>
        <rFont val="Arial"/>
        <family val="2"/>
      </rPr>
      <t>(Voti validi)</t>
    </r>
  </si>
  <si>
    <r>
      <t xml:space="preserve">E                                                </t>
    </r>
    <r>
      <rPr>
        <b/>
        <sz val="8"/>
        <rFont val="Arial"/>
        <family val="2"/>
      </rPr>
      <t>(Bianche+Nulle+Contestate)</t>
    </r>
  </si>
  <si>
    <t>VERIFICA QUADRATURA DATI</t>
  </si>
  <si>
    <t>CONTROLLO</t>
  </si>
  <si>
    <t>CAMERA DEI DEPUTATI</t>
  </si>
  <si>
    <t>SENATO DELLA REPUBBLICA</t>
  </si>
  <si>
    <t>NAPPI MARIA GIUSEPPA ROSARIA</t>
  </si>
  <si>
    <t>SPERANZA MARIA ROSARIA</t>
  </si>
  <si>
    <t>Percentuale Votanti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</si>
</sst>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_ ;[Red]\-0\ "/>
    <numFmt numFmtId="184" formatCode="#,##0_ ;[Red]\-#,##0\ 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36"/>
      <color indexed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sz val="26"/>
      <color indexed="60"/>
      <name val="Arial"/>
      <family val="2"/>
    </font>
    <font>
      <b/>
      <sz val="26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9" fontId="2" fillId="0" borderId="0" xfId="44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9" fontId="2" fillId="0" borderId="0" xfId="44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10" fontId="13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0" fontId="13" fillId="0" borderId="14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183" fontId="4" fillId="36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3" fontId="1" fillId="34" borderId="23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3" fontId="1" fillId="35" borderId="24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10" fontId="13" fillId="0" borderId="24" xfId="0" applyNumberFormat="1" applyFont="1" applyFill="1" applyBorder="1" applyAlignment="1">
      <alignment horizontal="center" vertical="center"/>
    </xf>
    <xf numFmtId="3" fontId="5" fillId="35" borderId="24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3" fontId="1" fillId="34" borderId="26" xfId="0" applyNumberFormat="1" applyFont="1" applyFill="1" applyBorder="1" applyAlignment="1">
      <alignment horizontal="center" vertical="center"/>
    </xf>
    <xf numFmtId="3" fontId="4" fillId="35" borderId="23" xfId="0" applyNumberFormat="1" applyFont="1" applyFill="1" applyBorder="1" applyAlignment="1">
      <alignment horizontal="center" vertical="center"/>
    </xf>
    <xf numFmtId="2" fontId="13" fillId="35" borderId="24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3" fontId="1" fillId="35" borderId="26" xfId="0" applyNumberFormat="1" applyFont="1" applyFill="1" applyBorder="1" applyAlignment="1">
      <alignment horizontal="center" vertical="center"/>
    </xf>
    <xf numFmtId="184" fontId="4" fillId="36" borderId="27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 vertical="center"/>
    </xf>
    <xf numFmtId="2" fontId="13" fillId="5" borderId="24" xfId="0" applyNumberFormat="1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3" fontId="1" fillId="5" borderId="26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2" fontId="13" fillId="33" borderId="2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6" fillId="37" borderId="0" xfId="0" applyFont="1" applyFill="1" applyAlignment="1">
      <alignment vertical="center" wrapText="1"/>
    </xf>
    <xf numFmtId="0" fontId="19" fillId="37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vertical="center" wrapText="1"/>
    </xf>
    <xf numFmtId="2" fontId="1" fillId="3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183" fontId="4" fillId="36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183" fontId="4" fillId="36" borderId="3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183" fontId="4" fillId="36" borderId="10" xfId="0" applyNumberFormat="1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4" fontId="7" fillId="32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textRotation="90" wrapText="1"/>
    </xf>
    <xf numFmtId="0" fontId="17" fillId="35" borderId="40" xfId="0" applyFont="1" applyFill="1" applyBorder="1" applyAlignment="1">
      <alignment horizontal="center" vertical="center" textRotation="90" wrapText="1"/>
    </xf>
    <xf numFmtId="9" fontId="15" fillId="0" borderId="41" xfId="59" applyFont="1" applyBorder="1" applyAlignment="1">
      <alignment horizontal="center" vertical="center"/>
    </xf>
    <xf numFmtId="9" fontId="15" fillId="0" borderId="13" xfId="59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17" fillId="35" borderId="42" xfId="0" applyFont="1" applyFill="1" applyBorder="1" applyAlignment="1">
      <alignment horizontal="center" vertical="center" textRotation="90" wrapText="1"/>
    </xf>
    <xf numFmtId="0" fontId="17" fillId="35" borderId="14" xfId="0" applyFont="1" applyFill="1" applyBorder="1" applyAlignment="1">
      <alignment horizontal="center" vertical="center" textRotation="90" wrapText="1"/>
    </xf>
    <xf numFmtId="0" fontId="20" fillId="0" borderId="41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textRotation="90" wrapText="1"/>
    </xf>
    <xf numFmtId="0" fontId="17" fillId="34" borderId="40" xfId="0" applyFont="1" applyFill="1" applyBorder="1" applyAlignment="1">
      <alignment horizontal="center" vertical="center" textRotation="90" wrapText="1"/>
    </xf>
    <xf numFmtId="0" fontId="17" fillId="34" borderId="42" xfId="0" applyFont="1" applyFill="1" applyBorder="1" applyAlignment="1">
      <alignment horizontal="center" vertical="center" textRotation="90" wrapText="1"/>
    </xf>
    <xf numFmtId="0" fontId="17" fillId="34" borderId="14" xfId="0" applyFont="1" applyFill="1" applyBorder="1" applyAlignment="1">
      <alignment horizontal="center" vertical="center" textRotation="90" wrapText="1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5" fillId="34" borderId="29" xfId="0" applyFont="1" applyFill="1" applyBorder="1" applyAlignment="1">
      <alignment horizontal="center" vertical="center" textRotation="90"/>
    </xf>
    <xf numFmtId="0" fontId="5" fillId="34" borderId="40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33" borderId="45" xfId="0" applyFont="1" applyFill="1" applyBorder="1" applyAlignment="1">
      <alignment horizontal="center" vertical="center" textRotation="90"/>
    </xf>
    <xf numFmtId="0" fontId="5" fillId="33" borderId="41" xfId="0" applyFont="1" applyFill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textRotation="90"/>
    </xf>
    <xf numFmtId="0" fontId="5" fillId="35" borderId="41" xfId="0" applyFont="1" applyFill="1" applyBorder="1" applyAlignment="1">
      <alignment horizontal="center" vertical="center" textRotation="90"/>
    </xf>
    <xf numFmtId="0" fontId="1" fillId="36" borderId="31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90"/>
    </xf>
    <xf numFmtId="0" fontId="15" fillId="0" borderId="4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169" fontId="22" fillId="0" borderId="0" xfId="44" applyFont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9" fontId="15" fillId="0" borderId="45" xfId="59" applyFont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textRotation="90" wrapText="1"/>
    </xf>
    <xf numFmtId="0" fontId="17" fillId="5" borderId="14" xfId="0" applyFont="1" applyFill="1" applyBorder="1" applyAlignment="1">
      <alignment horizontal="center" vertical="center" textRotation="90" wrapText="1"/>
    </xf>
    <xf numFmtId="0" fontId="17" fillId="5" borderId="39" xfId="0" applyFont="1" applyFill="1" applyBorder="1" applyAlignment="1">
      <alignment horizontal="center" vertical="center" textRotation="90" wrapText="1"/>
    </xf>
    <xf numFmtId="0" fontId="17" fillId="5" borderId="40" xfId="0" applyFont="1" applyFill="1" applyBorder="1" applyAlignment="1">
      <alignment horizontal="center" vertical="center" textRotation="90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textRotation="90" wrapText="1"/>
    </xf>
    <xf numFmtId="0" fontId="17" fillId="33" borderId="40" xfId="0" applyFont="1" applyFill="1" applyBorder="1" applyAlignment="1">
      <alignment horizontal="center" vertical="center" textRotation="90" wrapText="1"/>
    </xf>
    <xf numFmtId="0" fontId="17" fillId="33" borderId="42" xfId="0" applyFont="1" applyFill="1" applyBorder="1" applyAlignment="1">
      <alignment horizontal="center" vertical="center" textRotation="90" wrapText="1"/>
    </xf>
    <xf numFmtId="0" fontId="17" fillId="33" borderId="14" xfId="0" applyFont="1" applyFill="1" applyBorder="1" applyAlignment="1">
      <alignment horizontal="center" vertical="center" textRotation="90" wrapText="1"/>
    </xf>
    <xf numFmtId="169" fontId="23" fillId="0" borderId="0" xfId="44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11</xdr:row>
      <xdr:rowOff>371475</xdr:rowOff>
    </xdr:from>
    <xdr:ext cx="85725" cy="219075"/>
    <xdr:sp fLocksText="0">
      <xdr:nvSpPr>
        <xdr:cNvPr id="1" name="Text Box 3"/>
        <xdr:cNvSpPr txBox="1">
          <a:spLocks noChangeArrowheads="1"/>
        </xdr:cNvSpPr>
      </xdr:nvSpPr>
      <xdr:spPr>
        <a:xfrm>
          <a:off x="1085850" y="373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333375</xdr:rowOff>
    </xdr:from>
    <xdr:ext cx="85725" cy="219075"/>
    <xdr:sp fLocksText="0">
      <xdr:nvSpPr>
        <xdr:cNvPr id="1" name="Text Box 3"/>
        <xdr:cNvSpPr txBox="1">
          <a:spLocks noChangeArrowheads="1"/>
        </xdr:cNvSpPr>
      </xdr:nvSpPr>
      <xdr:spPr>
        <a:xfrm>
          <a:off x="1704975" y="2324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333375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2657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333375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704975" y="2990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333375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1704975" y="3324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333375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1704975" y="3657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333375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1704975" y="3990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333375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1704975" y="432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333375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1704975" y="432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333375</xdr:rowOff>
    </xdr:from>
    <xdr:ext cx="85725" cy="114300"/>
    <xdr:sp fLocksText="0">
      <xdr:nvSpPr>
        <xdr:cNvPr id="9" name="Text Box 3"/>
        <xdr:cNvSpPr txBox="1">
          <a:spLocks noChangeArrowheads="1"/>
        </xdr:cNvSpPr>
      </xdr:nvSpPr>
      <xdr:spPr>
        <a:xfrm>
          <a:off x="1704975" y="46577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11</xdr:row>
      <xdr:rowOff>371475</xdr:rowOff>
    </xdr:from>
    <xdr:ext cx="85725" cy="447675"/>
    <xdr:sp fLocksText="0">
      <xdr:nvSpPr>
        <xdr:cNvPr id="1" name="Text Box 3"/>
        <xdr:cNvSpPr txBox="1">
          <a:spLocks noChangeArrowheads="1"/>
        </xdr:cNvSpPr>
      </xdr:nvSpPr>
      <xdr:spPr>
        <a:xfrm>
          <a:off x="1085850" y="429577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333375</xdr:rowOff>
    </xdr:from>
    <xdr:ext cx="85725" cy="219075"/>
    <xdr:sp fLocksText="0">
      <xdr:nvSpPr>
        <xdr:cNvPr id="1" name="Text Box 3"/>
        <xdr:cNvSpPr txBox="1">
          <a:spLocks noChangeArrowheads="1"/>
        </xdr:cNvSpPr>
      </xdr:nvSpPr>
      <xdr:spPr>
        <a:xfrm>
          <a:off x="1704975" y="2324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333375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2657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333375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704975" y="2990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333375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1704975" y="3324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333375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1704975" y="3657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333375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1704975" y="3990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333375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1704975" y="432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333375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1704975" y="432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333375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1704975" y="465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333375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1704975" y="2657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333375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1704975" y="2990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333375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1704975" y="3324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333375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1704975" y="3657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333375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1704975" y="3990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333375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1704975" y="432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A21"/>
  <sheetViews>
    <sheetView zoomScalePageLayoutView="0" workbookViewId="0" topLeftCell="C7">
      <selection activeCell="C12" sqref="C12"/>
    </sheetView>
  </sheetViews>
  <sheetFormatPr defaultColWidth="9.140625" defaultRowHeight="12.75" outlineLevelCol="1"/>
  <cols>
    <col min="1" max="1" width="3.00390625" style="0" customWidth="1"/>
    <col min="2" max="2" width="10.140625" style="0" customWidth="1"/>
    <col min="3" max="3" width="5.8515625" style="0" customWidth="1" outlineLevel="1"/>
    <col min="4" max="4" width="5.57421875" style="0" customWidth="1" outlineLevel="1"/>
    <col min="5" max="5" width="5.8515625" style="0" customWidth="1" outlineLevel="1"/>
    <col min="6" max="6" width="6.00390625" style="0" customWidth="1" outlineLevel="1"/>
    <col min="7" max="7" width="6.57421875" style="0" customWidth="1" outlineLevel="1"/>
    <col min="8" max="8" width="6.00390625" style="0" customWidth="1" outlineLevel="1"/>
    <col min="9" max="9" width="5.7109375" style="1" customWidth="1" outlineLevel="1"/>
    <col min="10" max="10" width="6.8515625" style="1" customWidth="1" outlineLevel="1"/>
    <col min="11" max="11" width="7.57421875" style="1" customWidth="1" outlineLevel="1"/>
    <col min="12" max="12" width="6.8515625" style="1" customWidth="1" outlineLevel="1"/>
    <col min="13" max="13" width="7.140625" style="1" customWidth="1" outlineLevel="1"/>
    <col min="14" max="14" width="6.8515625" style="1" customWidth="1" outlineLevel="1"/>
    <col min="15" max="15" width="3.7109375" style="1" customWidth="1" outlineLevel="1"/>
    <col min="16" max="16" width="5.421875" style="1" customWidth="1" outlineLevel="1"/>
    <col min="17" max="17" width="3.8515625" style="1" customWidth="1" outlineLevel="1"/>
    <col min="18" max="18" width="5.7109375" style="1" customWidth="1" outlineLevel="1"/>
    <col min="19" max="19" width="4.28125" style="1" customWidth="1" outlineLevel="1"/>
    <col min="20" max="20" width="4.140625" style="1" customWidth="1" outlineLevel="1"/>
    <col min="21" max="22" width="5.57421875" style="1" customWidth="1"/>
    <col min="23" max="23" width="6.7109375" style="1" customWidth="1"/>
    <col min="24" max="26" width="5.57421875" style="1" customWidth="1"/>
    <col min="27" max="28" width="6.140625" style="1" customWidth="1"/>
    <col min="29" max="33" width="7.28125" style="8" customWidth="1"/>
    <col min="34" max="37" width="6.140625" style="8" customWidth="1"/>
    <col min="38" max="38" width="6.28125" style="8" customWidth="1"/>
    <col min="39" max="73" width="6.140625" style="8" customWidth="1"/>
    <col min="74" max="74" width="8.7109375" style="1" customWidth="1"/>
    <col min="75" max="76" width="6.140625" style="1" customWidth="1"/>
    <col min="77" max="77" width="6.7109375" style="1" customWidth="1"/>
    <col min="79" max="79" width="9.140625" style="0" hidden="1" customWidth="1"/>
  </cols>
  <sheetData>
    <row r="1" spans="1:26" ht="39" customHeight="1">
      <c r="A1" s="10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6"/>
    </row>
    <row r="2" spans="1:76" ht="20.25" customHeight="1">
      <c r="A2" s="11" t="s">
        <v>48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Y2" s="11"/>
      <c r="Z2" s="7"/>
      <c r="AA2" s="4"/>
      <c r="AB2" s="4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4"/>
      <c r="BW2" s="4"/>
      <c r="BX2" s="4"/>
    </row>
    <row r="3" spans="1:26" ht="6" customHeight="1">
      <c r="A3" s="15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Z3" s="2"/>
    </row>
    <row r="4" spans="1:26" ht="16.5" customHeight="1" thickBot="1">
      <c r="A4" s="1"/>
      <c r="B4" s="2"/>
      <c r="C4" s="2"/>
      <c r="D4" s="12"/>
      <c r="E4" s="12"/>
      <c r="F4" s="12"/>
      <c r="G4" s="12"/>
      <c r="H4" s="12"/>
      <c r="I4" s="12"/>
      <c r="J4" s="82"/>
      <c r="K4" s="83" t="s">
        <v>47</v>
      </c>
      <c r="L4" s="82"/>
      <c r="M4" s="12"/>
      <c r="N4" s="12"/>
      <c r="O4" s="12"/>
      <c r="P4" s="12"/>
      <c r="Q4" s="12"/>
      <c r="R4" s="12"/>
      <c r="S4" s="12"/>
      <c r="T4" s="12"/>
      <c r="U4" s="12"/>
      <c r="V4" s="12"/>
      <c r="Z4" s="2"/>
    </row>
    <row r="5" spans="3:26" ht="20.25" customHeight="1" thickBot="1">
      <c r="C5" s="13"/>
      <c r="D5" s="13"/>
      <c r="E5" s="13"/>
      <c r="F5" s="13"/>
      <c r="G5" s="13"/>
      <c r="H5" s="13"/>
      <c r="I5" s="13"/>
      <c r="J5" s="84"/>
      <c r="K5" s="16">
        <f>IF(M19=0,"",(M19/G19*100))</f>
        <v>74.10543130990416</v>
      </c>
      <c r="L5" s="84"/>
      <c r="M5" s="13"/>
      <c r="N5" s="13"/>
      <c r="O5" s="13"/>
      <c r="P5" s="13"/>
      <c r="Q5" s="13"/>
      <c r="R5" s="13"/>
      <c r="S5" s="13"/>
      <c r="T5" s="13"/>
      <c r="U5" s="13"/>
      <c r="V5" s="13"/>
      <c r="Y5" s="3"/>
      <c r="Z5" s="3"/>
    </row>
    <row r="6" spans="3:26" ht="9" customHeight="1">
      <c r="C6" s="13"/>
      <c r="D6" s="13"/>
      <c r="E6" s="13"/>
      <c r="F6" s="13"/>
      <c r="G6" s="13"/>
      <c r="H6" s="13"/>
      <c r="I6" s="13"/>
      <c r="J6" s="84"/>
      <c r="K6" s="85"/>
      <c r="L6" s="84"/>
      <c r="M6" s="13"/>
      <c r="N6" s="13"/>
      <c r="O6" s="13"/>
      <c r="P6" s="13"/>
      <c r="Q6" s="13"/>
      <c r="R6" s="13"/>
      <c r="S6" s="13"/>
      <c r="T6" s="13"/>
      <c r="U6" s="13"/>
      <c r="V6" s="13"/>
      <c r="Y6" s="3"/>
      <c r="Z6" s="3"/>
    </row>
    <row r="7" spans="2:26" ht="8.25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X7" s="14"/>
      <c r="Y7" s="3"/>
      <c r="Z7" s="3"/>
    </row>
    <row r="8" spans="1:76" ht="12.75">
      <c r="A8" s="206" t="s">
        <v>14</v>
      </c>
      <c r="B8" s="207"/>
      <c r="C8" s="180" t="s">
        <v>2</v>
      </c>
      <c r="D8" s="181"/>
      <c r="E8" s="181"/>
      <c r="F8" s="181"/>
      <c r="G8" s="181"/>
      <c r="H8" s="182"/>
      <c r="I8" s="186" t="s">
        <v>10</v>
      </c>
      <c r="J8" s="187"/>
      <c r="K8" s="187"/>
      <c r="L8" s="187"/>
      <c r="M8" s="187"/>
      <c r="N8" s="188"/>
      <c r="O8" s="180" t="s">
        <v>3</v>
      </c>
      <c r="P8" s="181"/>
      <c r="Q8" s="181"/>
      <c r="R8" s="181"/>
      <c r="S8" s="181"/>
      <c r="T8" s="182"/>
      <c r="U8" s="164" t="s">
        <v>20</v>
      </c>
      <c r="V8" s="165"/>
      <c r="W8" s="165"/>
      <c r="X8" s="165"/>
      <c r="Y8" s="165"/>
      <c r="Z8" s="165"/>
      <c r="AA8" s="165"/>
      <c r="AB8" s="166"/>
      <c r="AC8" s="158" t="s">
        <v>27</v>
      </c>
      <c r="AD8" s="159"/>
      <c r="AE8" s="159"/>
      <c r="AF8" s="159"/>
      <c r="AG8" s="160"/>
      <c r="AH8" s="164" t="s">
        <v>29</v>
      </c>
      <c r="AI8" s="165"/>
      <c r="AJ8" s="165"/>
      <c r="AK8" s="165"/>
      <c r="AL8" s="166"/>
      <c r="AM8" s="158" t="s">
        <v>30</v>
      </c>
      <c r="AN8" s="159"/>
      <c r="AO8" s="159"/>
      <c r="AP8" s="159"/>
      <c r="AQ8" s="160"/>
      <c r="AR8" s="164" t="s">
        <v>32</v>
      </c>
      <c r="AS8" s="165"/>
      <c r="AT8" s="165"/>
      <c r="AU8" s="165"/>
      <c r="AV8" s="166"/>
      <c r="AW8" s="158" t="s">
        <v>34</v>
      </c>
      <c r="AX8" s="159"/>
      <c r="AY8" s="159"/>
      <c r="AZ8" s="159"/>
      <c r="BA8" s="159"/>
      <c r="BB8" s="159"/>
      <c r="BC8" s="159"/>
      <c r="BD8" s="160"/>
      <c r="BE8" s="148" t="s">
        <v>39</v>
      </c>
      <c r="BF8" s="149"/>
      <c r="BG8" s="149"/>
      <c r="BH8" s="149"/>
      <c r="BI8" s="150"/>
      <c r="BJ8" s="132" t="s">
        <v>41</v>
      </c>
      <c r="BK8" s="133"/>
      <c r="BL8" s="133"/>
      <c r="BM8" s="133"/>
      <c r="BN8" s="134"/>
      <c r="BO8" s="148" t="s">
        <v>43</v>
      </c>
      <c r="BP8" s="149"/>
      <c r="BQ8" s="149"/>
      <c r="BR8" s="149"/>
      <c r="BS8" s="150"/>
      <c r="BT8" s="132" t="s">
        <v>45</v>
      </c>
      <c r="BU8" s="133"/>
      <c r="BV8" s="133"/>
      <c r="BW8" s="133"/>
      <c r="BX8" s="134"/>
    </row>
    <row r="9" spans="1:76" ht="25.5" customHeight="1" thickBot="1">
      <c r="A9" s="208"/>
      <c r="B9" s="209"/>
      <c r="C9" s="183"/>
      <c r="D9" s="184"/>
      <c r="E9" s="184"/>
      <c r="F9" s="184"/>
      <c r="G9" s="184"/>
      <c r="H9" s="185"/>
      <c r="I9" s="189"/>
      <c r="J9" s="190"/>
      <c r="K9" s="190"/>
      <c r="L9" s="190"/>
      <c r="M9" s="190"/>
      <c r="N9" s="191"/>
      <c r="O9" s="183"/>
      <c r="P9" s="184"/>
      <c r="Q9" s="184"/>
      <c r="R9" s="184"/>
      <c r="S9" s="184"/>
      <c r="T9" s="185"/>
      <c r="U9" s="167"/>
      <c r="V9" s="168"/>
      <c r="W9" s="168"/>
      <c r="X9" s="168"/>
      <c r="Y9" s="168"/>
      <c r="Z9" s="168"/>
      <c r="AA9" s="168"/>
      <c r="AB9" s="169"/>
      <c r="AC9" s="161"/>
      <c r="AD9" s="162"/>
      <c r="AE9" s="162"/>
      <c r="AF9" s="162"/>
      <c r="AG9" s="163"/>
      <c r="AH9" s="167"/>
      <c r="AI9" s="168"/>
      <c r="AJ9" s="168"/>
      <c r="AK9" s="168"/>
      <c r="AL9" s="169"/>
      <c r="AM9" s="161"/>
      <c r="AN9" s="162"/>
      <c r="AO9" s="162"/>
      <c r="AP9" s="162"/>
      <c r="AQ9" s="163"/>
      <c r="AR9" s="167"/>
      <c r="AS9" s="168"/>
      <c r="AT9" s="168"/>
      <c r="AU9" s="168"/>
      <c r="AV9" s="169"/>
      <c r="AW9" s="161"/>
      <c r="AX9" s="162"/>
      <c r="AY9" s="162"/>
      <c r="AZ9" s="162"/>
      <c r="BA9" s="162"/>
      <c r="BB9" s="162"/>
      <c r="BC9" s="162"/>
      <c r="BD9" s="163"/>
      <c r="BE9" s="151"/>
      <c r="BF9" s="152"/>
      <c r="BG9" s="152"/>
      <c r="BH9" s="152"/>
      <c r="BI9" s="153"/>
      <c r="BJ9" s="135"/>
      <c r="BK9" s="136"/>
      <c r="BL9" s="136"/>
      <c r="BM9" s="136"/>
      <c r="BN9" s="137"/>
      <c r="BO9" s="151"/>
      <c r="BP9" s="152"/>
      <c r="BQ9" s="152"/>
      <c r="BR9" s="152"/>
      <c r="BS9" s="153"/>
      <c r="BT9" s="135"/>
      <c r="BU9" s="136"/>
      <c r="BV9" s="136"/>
      <c r="BW9" s="136"/>
      <c r="BX9" s="137"/>
    </row>
    <row r="10" spans="1:77" ht="20.25" customHeight="1">
      <c r="A10" s="172" t="s">
        <v>15</v>
      </c>
      <c r="B10" s="174" t="s">
        <v>16</v>
      </c>
      <c r="C10" s="176" t="s">
        <v>11</v>
      </c>
      <c r="D10" s="178" t="s">
        <v>13</v>
      </c>
      <c r="E10" s="200" t="s">
        <v>12</v>
      </c>
      <c r="F10" s="178" t="s">
        <v>13</v>
      </c>
      <c r="G10" s="195" t="s">
        <v>9</v>
      </c>
      <c r="H10" s="214" t="s">
        <v>13</v>
      </c>
      <c r="I10" s="210" t="s">
        <v>0</v>
      </c>
      <c r="J10" s="198" t="s">
        <v>13</v>
      </c>
      <c r="K10" s="212" t="s">
        <v>1</v>
      </c>
      <c r="L10" s="198" t="s">
        <v>13</v>
      </c>
      <c r="M10" s="195" t="s">
        <v>9</v>
      </c>
      <c r="N10" s="170" t="s">
        <v>13</v>
      </c>
      <c r="O10" s="172" t="s">
        <v>4</v>
      </c>
      <c r="P10" s="192" t="s">
        <v>13</v>
      </c>
      <c r="Q10" s="192" t="s">
        <v>5</v>
      </c>
      <c r="R10" s="192" t="s">
        <v>13</v>
      </c>
      <c r="S10" s="192" t="s">
        <v>6</v>
      </c>
      <c r="T10" s="204" t="s">
        <v>7</v>
      </c>
      <c r="U10" s="154" t="s">
        <v>21</v>
      </c>
      <c r="V10" s="146" t="s">
        <v>68</v>
      </c>
      <c r="W10" s="140" t="s">
        <v>13</v>
      </c>
      <c r="X10" s="142" t="s">
        <v>22</v>
      </c>
      <c r="Y10" s="142" t="s">
        <v>23</v>
      </c>
      <c r="Z10" s="142" t="s">
        <v>24</v>
      </c>
      <c r="AA10" s="142" t="s">
        <v>25</v>
      </c>
      <c r="AB10" s="156" t="s">
        <v>26</v>
      </c>
      <c r="AC10" s="138" t="s">
        <v>21</v>
      </c>
      <c r="AD10" s="146" t="s">
        <v>68</v>
      </c>
      <c r="AE10" s="140" t="s">
        <v>13</v>
      </c>
      <c r="AF10" s="142" t="s">
        <v>28</v>
      </c>
      <c r="AG10" s="144" t="s">
        <v>26</v>
      </c>
      <c r="AH10" s="154" t="s">
        <v>21</v>
      </c>
      <c r="AI10" s="146" t="s">
        <v>68</v>
      </c>
      <c r="AJ10" s="140" t="s">
        <v>13</v>
      </c>
      <c r="AK10" s="142" t="s">
        <v>28</v>
      </c>
      <c r="AL10" s="156" t="s">
        <v>26</v>
      </c>
      <c r="AM10" s="138" t="s">
        <v>21</v>
      </c>
      <c r="AN10" s="146" t="s">
        <v>68</v>
      </c>
      <c r="AO10" s="140" t="s">
        <v>13</v>
      </c>
      <c r="AP10" s="142" t="s">
        <v>31</v>
      </c>
      <c r="AQ10" s="144" t="s">
        <v>26</v>
      </c>
      <c r="AR10" s="154" t="s">
        <v>21</v>
      </c>
      <c r="AS10" s="146" t="s">
        <v>68</v>
      </c>
      <c r="AT10" s="140" t="s">
        <v>13</v>
      </c>
      <c r="AU10" s="142" t="s">
        <v>33</v>
      </c>
      <c r="AV10" s="156" t="s">
        <v>26</v>
      </c>
      <c r="AW10" s="138" t="s">
        <v>21</v>
      </c>
      <c r="AX10" s="146" t="s">
        <v>68</v>
      </c>
      <c r="AY10" s="140" t="s">
        <v>13</v>
      </c>
      <c r="AZ10" s="142" t="s">
        <v>35</v>
      </c>
      <c r="BA10" s="142" t="s">
        <v>36</v>
      </c>
      <c r="BB10" s="142" t="s">
        <v>37</v>
      </c>
      <c r="BC10" s="142" t="s">
        <v>38</v>
      </c>
      <c r="BD10" s="144" t="s">
        <v>26</v>
      </c>
      <c r="BE10" s="154" t="s">
        <v>21</v>
      </c>
      <c r="BF10" s="146" t="s">
        <v>68</v>
      </c>
      <c r="BG10" s="140" t="s">
        <v>13</v>
      </c>
      <c r="BH10" s="142" t="s">
        <v>40</v>
      </c>
      <c r="BI10" s="156" t="s">
        <v>26</v>
      </c>
      <c r="BJ10" s="138" t="s">
        <v>21</v>
      </c>
      <c r="BK10" s="146" t="s">
        <v>68</v>
      </c>
      <c r="BL10" s="140" t="s">
        <v>13</v>
      </c>
      <c r="BM10" s="142" t="s">
        <v>42</v>
      </c>
      <c r="BN10" s="144" t="s">
        <v>26</v>
      </c>
      <c r="BO10" s="154" t="s">
        <v>21</v>
      </c>
      <c r="BP10" s="146" t="s">
        <v>68</v>
      </c>
      <c r="BQ10" s="140" t="s">
        <v>13</v>
      </c>
      <c r="BR10" s="142" t="s">
        <v>44</v>
      </c>
      <c r="BS10" s="156" t="s">
        <v>26</v>
      </c>
      <c r="BT10" s="138" t="s">
        <v>21</v>
      </c>
      <c r="BU10" s="146" t="s">
        <v>68</v>
      </c>
      <c r="BV10" s="140" t="s">
        <v>13</v>
      </c>
      <c r="BW10" s="142" t="s">
        <v>46</v>
      </c>
      <c r="BX10" s="144" t="s">
        <v>26</v>
      </c>
      <c r="BY10" s="202" t="s">
        <v>8</v>
      </c>
    </row>
    <row r="11" spans="1:77" ht="87" customHeight="1">
      <c r="A11" s="173"/>
      <c r="B11" s="175"/>
      <c r="C11" s="177"/>
      <c r="D11" s="179"/>
      <c r="E11" s="201"/>
      <c r="F11" s="179"/>
      <c r="G11" s="196"/>
      <c r="H11" s="215"/>
      <c r="I11" s="211"/>
      <c r="J11" s="199"/>
      <c r="K11" s="213"/>
      <c r="L11" s="199"/>
      <c r="M11" s="196"/>
      <c r="N11" s="171"/>
      <c r="O11" s="197"/>
      <c r="P11" s="194"/>
      <c r="Q11" s="193"/>
      <c r="R11" s="194"/>
      <c r="S11" s="193"/>
      <c r="T11" s="205"/>
      <c r="U11" s="155"/>
      <c r="V11" s="147"/>
      <c r="W11" s="141"/>
      <c r="X11" s="143"/>
      <c r="Y11" s="143"/>
      <c r="Z11" s="143"/>
      <c r="AA11" s="143"/>
      <c r="AB11" s="157"/>
      <c r="AC11" s="139"/>
      <c r="AD11" s="147"/>
      <c r="AE11" s="141"/>
      <c r="AF11" s="143"/>
      <c r="AG11" s="145"/>
      <c r="AH11" s="155"/>
      <c r="AI11" s="147"/>
      <c r="AJ11" s="141"/>
      <c r="AK11" s="143"/>
      <c r="AL11" s="157"/>
      <c r="AM11" s="139"/>
      <c r="AN11" s="147"/>
      <c r="AO11" s="141"/>
      <c r="AP11" s="143"/>
      <c r="AQ11" s="145"/>
      <c r="AR11" s="155"/>
      <c r="AS11" s="147"/>
      <c r="AT11" s="141"/>
      <c r="AU11" s="143"/>
      <c r="AV11" s="157"/>
      <c r="AW11" s="139"/>
      <c r="AX11" s="147"/>
      <c r="AY11" s="141"/>
      <c r="AZ11" s="143"/>
      <c r="BA11" s="143"/>
      <c r="BB11" s="143"/>
      <c r="BC11" s="143"/>
      <c r="BD11" s="145"/>
      <c r="BE11" s="155"/>
      <c r="BF11" s="147"/>
      <c r="BG11" s="141"/>
      <c r="BH11" s="143"/>
      <c r="BI11" s="157"/>
      <c r="BJ11" s="139"/>
      <c r="BK11" s="147"/>
      <c r="BL11" s="141"/>
      <c r="BM11" s="143"/>
      <c r="BN11" s="145"/>
      <c r="BO11" s="155"/>
      <c r="BP11" s="147"/>
      <c r="BQ11" s="141"/>
      <c r="BR11" s="143"/>
      <c r="BS11" s="157"/>
      <c r="BT11" s="139"/>
      <c r="BU11" s="147"/>
      <c r="BV11" s="141"/>
      <c r="BW11" s="143"/>
      <c r="BX11" s="145"/>
      <c r="BY11" s="203"/>
    </row>
    <row r="12" spans="1:79" s="32" customFormat="1" ht="30" customHeight="1">
      <c r="A12" s="18">
        <v>1</v>
      </c>
      <c r="B12" s="19" t="s">
        <v>17</v>
      </c>
      <c r="C12" s="90">
        <v>320</v>
      </c>
      <c r="D12" s="20">
        <f>IF(C12="",0,(C12*100)/$G$19)</f>
        <v>5.111821086261981</v>
      </c>
      <c r="E12" s="92">
        <v>324</v>
      </c>
      <c r="F12" s="20">
        <f>IF(E12="",0,(E12*100)/$G$19)</f>
        <v>5.175718849840256</v>
      </c>
      <c r="G12" s="21">
        <f>C12+E12</f>
        <v>644</v>
      </c>
      <c r="H12" s="22">
        <f>IF(G12=0,0,D12+F12)</f>
        <v>10.287539936102236</v>
      </c>
      <c r="I12" s="94">
        <v>240</v>
      </c>
      <c r="J12" s="23">
        <f>IF(I12="",0,(I12/C12))</f>
        <v>0.75</v>
      </c>
      <c r="K12" s="89">
        <v>212</v>
      </c>
      <c r="L12" s="23">
        <f>IF(K12="",0,(K12/E12))</f>
        <v>0.654320987654321</v>
      </c>
      <c r="M12" s="24">
        <f>I12+K12</f>
        <v>452</v>
      </c>
      <c r="N12" s="25">
        <f aca="true" t="shared" si="0" ref="N12:N19">IF(M12=0,0,(M12/G12))</f>
        <v>0.7018633540372671</v>
      </c>
      <c r="O12" s="97">
        <v>7</v>
      </c>
      <c r="P12" s="26">
        <f aca="true" t="shared" si="1" ref="P12:P18">IF(O12="",0,(O12/M12)*100)</f>
        <v>1.5486725663716814</v>
      </c>
      <c r="Q12" s="99">
        <v>3</v>
      </c>
      <c r="R12" s="26">
        <f aca="true" t="shared" si="2" ref="R12:R18">IF(Q12="",0,(Q12/M12)*100)</f>
        <v>0.6637168141592921</v>
      </c>
      <c r="S12" s="99">
        <v>0</v>
      </c>
      <c r="T12" s="28">
        <f>O12+Q12+S12</f>
        <v>10</v>
      </c>
      <c r="U12" s="101">
        <v>71</v>
      </c>
      <c r="V12" s="27">
        <f aca="true" t="shared" si="3" ref="V12:V18">IF(U12="","",U12-SUM(X12:AA12))</f>
        <v>1</v>
      </c>
      <c r="W12" s="26">
        <f aca="true" t="shared" si="4" ref="W12:W19">IF(U12="",0,((1*U12)/CA12)*100)</f>
        <v>16.063348416289593</v>
      </c>
      <c r="X12" s="99">
        <v>66</v>
      </c>
      <c r="Y12" s="99">
        <v>0</v>
      </c>
      <c r="Z12" s="99">
        <v>2</v>
      </c>
      <c r="AA12" s="99">
        <v>2</v>
      </c>
      <c r="AB12" s="29">
        <f aca="true" t="shared" si="5" ref="AB12:AB18">IF(SUM(X12:AA12)&gt;U12,"ERR","")</f>
      </c>
      <c r="AC12" s="103">
        <v>11</v>
      </c>
      <c r="AD12" s="27">
        <f aca="true" t="shared" si="6" ref="AD12:AD18">IF(AC12="","",AC12-AF12)</f>
        <v>0</v>
      </c>
      <c r="AE12" s="26">
        <f aca="true" t="shared" si="7" ref="AE12:AE19">IF(AC12="",0,((1*AC12)/CA12)*100)</f>
        <v>2.48868778280543</v>
      </c>
      <c r="AF12" s="99">
        <v>11</v>
      </c>
      <c r="AG12" s="30">
        <f aca="true" t="shared" si="8" ref="AG12:AG18">IF(SUM(AF12:AF12)&gt;AC12,"ERR","")</f>
      </c>
      <c r="AH12" s="101">
        <v>3</v>
      </c>
      <c r="AI12" s="27">
        <f aca="true" t="shared" si="9" ref="AI12:AI18">IF(AH12="","",AH12-AK12)</f>
        <v>0</v>
      </c>
      <c r="AJ12" s="26">
        <f aca="true" t="shared" si="10" ref="AJ12:AJ19">IF(AH12="",0,((1*AH12)/CA12)*100)</f>
        <v>0.6787330316742082</v>
      </c>
      <c r="AK12" s="99">
        <v>3</v>
      </c>
      <c r="AL12" s="29">
        <f aca="true" t="shared" si="11" ref="AL12:AL18">IF(SUM(AK12:AK12)&gt;AH12,"ERR","")</f>
      </c>
      <c r="AM12" s="103">
        <v>1</v>
      </c>
      <c r="AN12" s="27">
        <f aca="true" t="shared" si="12" ref="AN12:AN18">IF(AM12="","",AM12-AP12)</f>
        <v>0</v>
      </c>
      <c r="AO12" s="26">
        <f aca="true" t="shared" si="13" ref="AO12:AO19">IF(AM12="",0,((1*AM12)/CA12)*100)</f>
        <v>0.22624434389140274</v>
      </c>
      <c r="AP12" s="99">
        <v>1</v>
      </c>
      <c r="AQ12" s="30">
        <f aca="true" t="shared" si="14" ref="AQ12:AQ18">IF(SUM(AP12:AP12)&gt;AM12,"ERR","")</f>
      </c>
      <c r="AR12" s="101">
        <v>223</v>
      </c>
      <c r="AS12" s="27">
        <f aca="true" t="shared" si="15" ref="AS12:AS18">IF(AR12="","",AR12-AU12)</f>
        <v>0</v>
      </c>
      <c r="AT12" s="26">
        <f aca="true" t="shared" si="16" ref="AT12:AT19">IF(AR12="",0,((1*AR12)/CA12)*100)</f>
        <v>50.452488687782804</v>
      </c>
      <c r="AU12" s="99">
        <v>223</v>
      </c>
      <c r="AV12" s="29">
        <f aca="true" t="shared" si="17" ref="AV12:AV18">IF(SUM(AU12:AU12)&gt;AR12,"ERR","")</f>
      </c>
      <c r="AW12" s="103">
        <v>119</v>
      </c>
      <c r="AX12" s="27">
        <f aca="true" t="shared" si="18" ref="AX12:AX18">IF(AW12="","",AW12-SUM(AZ12:BC12))</f>
        <v>0</v>
      </c>
      <c r="AY12" s="26">
        <f aca="true" t="shared" si="19" ref="AY12:AY19">IF(AW12="",0,((1*AW12)/CA12)*100)</f>
        <v>26.923076923076923</v>
      </c>
      <c r="AZ12" s="99">
        <v>10</v>
      </c>
      <c r="BA12" s="99">
        <v>86</v>
      </c>
      <c r="BB12" s="99">
        <v>11</v>
      </c>
      <c r="BC12" s="99">
        <v>12</v>
      </c>
      <c r="BD12" s="30">
        <f>IF(SUM(AZ12:BC12)&gt;AW12,"ERR","")</f>
      </c>
      <c r="BE12" s="101">
        <v>3</v>
      </c>
      <c r="BF12" s="27">
        <f aca="true" t="shared" si="20" ref="BF12:BF18">IF(BE12="","",BE12-BH12)</f>
        <v>0</v>
      </c>
      <c r="BG12" s="26">
        <f aca="true" t="shared" si="21" ref="BG12:BG19">IF(BE12="",0,((1*BE12)/CA12)*100)</f>
        <v>0.6787330316742082</v>
      </c>
      <c r="BH12" s="99">
        <v>3</v>
      </c>
      <c r="BI12" s="29">
        <f aca="true" t="shared" si="22" ref="BI12:BI18">IF(SUM(BH12:BH12)&gt;BE12,"ERR","")</f>
      </c>
      <c r="BJ12" s="103">
        <v>4</v>
      </c>
      <c r="BK12" s="27">
        <f aca="true" t="shared" si="23" ref="BK12:BK18">IF(BJ12="","",BJ12-BM12)</f>
        <v>0</v>
      </c>
      <c r="BL12" s="26">
        <f aca="true" t="shared" si="24" ref="BL12:BL19">IF(BJ12="",0,((1*BJ12)/CA12)*100)</f>
        <v>0.904977375565611</v>
      </c>
      <c r="BM12" s="99">
        <v>4</v>
      </c>
      <c r="BN12" s="30">
        <f aca="true" t="shared" si="25" ref="BN12:BN18">IF(SUM(BM12:BM12)&gt;BJ12,"ERR","")</f>
      </c>
      <c r="BO12" s="101">
        <v>4</v>
      </c>
      <c r="BP12" s="27">
        <f aca="true" t="shared" si="26" ref="BP12:BP18">IF(BO12="","",BO12-BR12)</f>
        <v>0</v>
      </c>
      <c r="BQ12" s="26">
        <f aca="true" t="shared" si="27" ref="BQ12:BQ19">IF(BO12="",0,((1*BO12)/CA12)*100)</f>
        <v>0.904977375565611</v>
      </c>
      <c r="BR12" s="99">
        <v>4</v>
      </c>
      <c r="BS12" s="29">
        <f aca="true" t="shared" si="28" ref="BS12:BS18">IF(SUM(BR12:BR12)&gt;BO12,"ERR","")</f>
      </c>
      <c r="BT12" s="103">
        <v>3</v>
      </c>
      <c r="BU12" s="27">
        <f aca="true" t="shared" si="29" ref="BU12:BU18">IF(BT12="","",BT12-BW12)</f>
        <v>0</v>
      </c>
      <c r="BV12" s="26">
        <f aca="true" t="shared" si="30" ref="BV12:BV19">IF(BT12="",0,((1*BT12)/CA12)*100)</f>
        <v>0.6787330316742082</v>
      </c>
      <c r="BW12" s="99">
        <v>3</v>
      </c>
      <c r="BX12" s="30">
        <f aca="true" t="shared" si="31" ref="BX12:BX18">IF(SUM(BW12:BW12)&gt;BT12,"ERR","")</f>
      </c>
      <c r="BY12" s="31">
        <f aca="true" t="shared" si="32" ref="BY12:BY19">M12-(T12+CA12)</f>
        <v>0</v>
      </c>
      <c r="CA12" s="32">
        <f aca="true" t="shared" si="33" ref="CA12:CA18">U12+AC12+AH12+AM12++AR12+AW12++BE12+BJ12+BO12+BT12</f>
        <v>442</v>
      </c>
    </row>
    <row r="13" spans="1:79" s="32" customFormat="1" ht="30" customHeight="1">
      <c r="A13" s="18">
        <v>2</v>
      </c>
      <c r="B13" s="19" t="s">
        <v>17</v>
      </c>
      <c r="C13" s="90">
        <v>432</v>
      </c>
      <c r="D13" s="20">
        <f aca="true" t="shared" si="34" ref="D13:D18">IF(C13="",0,(C13*100)/$G$19)</f>
        <v>6.900958466453674</v>
      </c>
      <c r="E13" s="92">
        <v>482</v>
      </c>
      <c r="F13" s="20">
        <f aca="true" t="shared" si="35" ref="F13:F18">IF(E13="",0,(E13*100)/$G$19)</f>
        <v>7.699680511182109</v>
      </c>
      <c r="G13" s="21">
        <f aca="true" t="shared" si="36" ref="G13:G18">C13+E13</f>
        <v>914</v>
      </c>
      <c r="H13" s="22">
        <f aca="true" t="shared" si="37" ref="H13:H18">IF(G13=0,0,D13+F13)</f>
        <v>14.600638977635782</v>
      </c>
      <c r="I13" s="94">
        <v>342</v>
      </c>
      <c r="J13" s="23">
        <f aca="true" t="shared" si="38" ref="J13:J18">IF(I13="",0,(I13/C13))</f>
        <v>0.7916666666666666</v>
      </c>
      <c r="K13" s="89">
        <v>340</v>
      </c>
      <c r="L13" s="23">
        <f aca="true" t="shared" si="39" ref="L13:L18">IF(K13="",0,(K13/E13))</f>
        <v>0.7053941908713693</v>
      </c>
      <c r="M13" s="24">
        <f aca="true" t="shared" si="40" ref="M13:M18">I13+K13</f>
        <v>682</v>
      </c>
      <c r="N13" s="25">
        <f t="shared" si="0"/>
        <v>0.7461706783369803</v>
      </c>
      <c r="O13" s="97">
        <v>4</v>
      </c>
      <c r="P13" s="26">
        <f t="shared" si="1"/>
        <v>0.5865102639296188</v>
      </c>
      <c r="Q13" s="99">
        <v>4</v>
      </c>
      <c r="R13" s="26">
        <f t="shared" si="2"/>
        <v>0.5865102639296188</v>
      </c>
      <c r="S13" s="99">
        <v>0</v>
      </c>
      <c r="T13" s="28">
        <f aca="true" t="shared" si="41" ref="T13:T18">O13+Q13+S13</f>
        <v>8</v>
      </c>
      <c r="U13" s="101">
        <v>86</v>
      </c>
      <c r="V13" s="27">
        <f t="shared" si="3"/>
        <v>4</v>
      </c>
      <c r="W13" s="26">
        <f t="shared" si="4"/>
        <v>12.759643916913946</v>
      </c>
      <c r="X13" s="99">
        <v>76</v>
      </c>
      <c r="Y13" s="99">
        <v>0</v>
      </c>
      <c r="Z13" s="99">
        <v>6</v>
      </c>
      <c r="AA13" s="99">
        <v>0</v>
      </c>
      <c r="AB13" s="29">
        <f t="shared" si="5"/>
      </c>
      <c r="AC13" s="103">
        <v>13</v>
      </c>
      <c r="AD13" s="27">
        <f t="shared" si="6"/>
        <v>0</v>
      </c>
      <c r="AE13" s="26">
        <f t="shared" si="7"/>
        <v>1.9287833827893175</v>
      </c>
      <c r="AF13" s="99">
        <v>13</v>
      </c>
      <c r="AG13" s="30">
        <f t="shared" si="8"/>
      </c>
      <c r="AH13" s="101">
        <v>3</v>
      </c>
      <c r="AI13" s="27">
        <f t="shared" si="9"/>
        <v>1</v>
      </c>
      <c r="AJ13" s="26">
        <f t="shared" si="10"/>
        <v>0.44510385756676557</v>
      </c>
      <c r="AK13" s="99">
        <v>2</v>
      </c>
      <c r="AL13" s="29">
        <f t="shared" si="11"/>
      </c>
      <c r="AM13" s="103">
        <v>1</v>
      </c>
      <c r="AN13" s="27">
        <f t="shared" si="12"/>
        <v>0</v>
      </c>
      <c r="AO13" s="26">
        <f t="shared" si="13"/>
        <v>0.1483679525222552</v>
      </c>
      <c r="AP13" s="99">
        <v>1</v>
      </c>
      <c r="AQ13" s="30">
        <f t="shared" si="14"/>
      </c>
      <c r="AR13" s="101">
        <v>359</v>
      </c>
      <c r="AS13" s="27">
        <f t="shared" si="15"/>
        <v>14</v>
      </c>
      <c r="AT13" s="26">
        <f t="shared" si="16"/>
        <v>53.26409495548962</v>
      </c>
      <c r="AU13" s="99">
        <v>345</v>
      </c>
      <c r="AV13" s="29">
        <f t="shared" si="17"/>
      </c>
      <c r="AW13" s="103">
        <v>195</v>
      </c>
      <c r="AX13" s="27">
        <f t="shared" si="18"/>
        <v>1</v>
      </c>
      <c r="AY13" s="26">
        <f t="shared" si="19"/>
        <v>28.931750741839764</v>
      </c>
      <c r="AZ13" s="99">
        <v>25</v>
      </c>
      <c r="BA13" s="99">
        <v>137</v>
      </c>
      <c r="BB13" s="99">
        <v>8</v>
      </c>
      <c r="BC13" s="99">
        <v>24</v>
      </c>
      <c r="BD13" s="30">
        <f aca="true" t="shared" si="42" ref="BD13:BD18">IF(SUM(AZ13:BC13)&gt;AW13,"ERR","")</f>
      </c>
      <c r="BE13" s="101">
        <v>5</v>
      </c>
      <c r="BF13" s="27">
        <f t="shared" si="20"/>
        <v>0</v>
      </c>
      <c r="BG13" s="26">
        <f t="shared" si="21"/>
        <v>0.741839762611276</v>
      </c>
      <c r="BH13" s="99">
        <v>5</v>
      </c>
      <c r="BI13" s="29">
        <f t="shared" si="22"/>
      </c>
      <c r="BJ13" s="103">
        <v>9</v>
      </c>
      <c r="BK13" s="27">
        <f t="shared" si="23"/>
        <v>0</v>
      </c>
      <c r="BL13" s="26">
        <f t="shared" si="24"/>
        <v>1.3353115727002967</v>
      </c>
      <c r="BM13" s="99">
        <v>9</v>
      </c>
      <c r="BN13" s="30">
        <f t="shared" si="25"/>
      </c>
      <c r="BO13" s="101">
        <v>3</v>
      </c>
      <c r="BP13" s="27">
        <f t="shared" si="26"/>
        <v>0</v>
      </c>
      <c r="BQ13" s="26">
        <f t="shared" si="27"/>
        <v>0.44510385756676557</v>
      </c>
      <c r="BR13" s="99">
        <v>3</v>
      </c>
      <c r="BS13" s="29">
        <f t="shared" si="28"/>
      </c>
      <c r="BT13" s="103">
        <v>0</v>
      </c>
      <c r="BU13" s="27">
        <f t="shared" si="29"/>
        <v>0</v>
      </c>
      <c r="BV13" s="26">
        <f t="shared" si="30"/>
        <v>0</v>
      </c>
      <c r="BW13" s="99">
        <v>0</v>
      </c>
      <c r="BX13" s="30">
        <f t="shared" si="31"/>
      </c>
      <c r="BY13" s="31">
        <f t="shared" si="32"/>
        <v>0</v>
      </c>
      <c r="CA13" s="32">
        <f t="shared" si="33"/>
        <v>674</v>
      </c>
    </row>
    <row r="14" spans="1:79" s="32" customFormat="1" ht="30" customHeight="1">
      <c r="A14" s="18">
        <v>3</v>
      </c>
      <c r="B14" s="19" t="s">
        <v>18</v>
      </c>
      <c r="C14" s="90">
        <v>496</v>
      </c>
      <c r="D14" s="20">
        <f t="shared" si="34"/>
        <v>7.92332268370607</v>
      </c>
      <c r="E14" s="92">
        <v>504</v>
      </c>
      <c r="F14" s="20">
        <f t="shared" si="35"/>
        <v>8.05111821086262</v>
      </c>
      <c r="G14" s="21">
        <f t="shared" si="36"/>
        <v>1000</v>
      </c>
      <c r="H14" s="22">
        <f t="shared" si="37"/>
        <v>15.97444089456869</v>
      </c>
      <c r="I14" s="94">
        <v>381</v>
      </c>
      <c r="J14" s="23">
        <f t="shared" si="38"/>
        <v>0.7681451612903226</v>
      </c>
      <c r="K14" s="89">
        <v>360</v>
      </c>
      <c r="L14" s="23">
        <f t="shared" si="39"/>
        <v>0.7142857142857143</v>
      </c>
      <c r="M14" s="24">
        <f t="shared" si="40"/>
        <v>741</v>
      </c>
      <c r="N14" s="25">
        <f t="shared" si="0"/>
        <v>0.741</v>
      </c>
      <c r="O14" s="97">
        <v>14</v>
      </c>
      <c r="P14" s="26">
        <f t="shared" si="1"/>
        <v>1.8893387314439947</v>
      </c>
      <c r="Q14" s="99">
        <v>13</v>
      </c>
      <c r="R14" s="26">
        <f t="shared" si="2"/>
        <v>1.7543859649122806</v>
      </c>
      <c r="S14" s="99">
        <v>0</v>
      </c>
      <c r="T14" s="28">
        <f t="shared" si="41"/>
        <v>27</v>
      </c>
      <c r="U14" s="101">
        <v>73</v>
      </c>
      <c r="V14" s="27">
        <f t="shared" si="3"/>
        <v>4</v>
      </c>
      <c r="W14" s="26">
        <f t="shared" si="4"/>
        <v>10.224089635854341</v>
      </c>
      <c r="X14" s="99">
        <v>65</v>
      </c>
      <c r="Y14" s="99">
        <v>0</v>
      </c>
      <c r="Z14" s="99">
        <v>3</v>
      </c>
      <c r="AA14" s="99">
        <v>1</v>
      </c>
      <c r="AB14" s="29">
        <f t="shared" si="5"/>
      </c>
      <c r="AC14" s="103">
        <v>10</v>
      </c>
      <c r="AD14" s="27">
        <f t="shared" si="6"/>
        <v>1</v>
      </c>
      <c r="AE14" s="26">
        <f t="shared" si="7"/>
        <v>1.400560224089636</v>
      </c>
      <c r="AF14" s="99">
        <v>9</v>
      </c>
      <c r="AG14" s="30">
        <f t="shared" si="8"/>
      </c>
      <c r="AH14" s="101">
        <v>9</v>
      </c>
      <c r="AI14" s="27">
        <f t="shared" si="9"/>
        <v>3</v>
      </c>
      <c r="AJ14" s="26">
        <f t="shared" si="10"/>
        <v>1.2605042016806722</v>
      </c>
      <c r="AK14" s="99">
        <v>6</v>
      </c>
      <c r="AL14" s="29">
        <f t="shared" si="11"/>
      </c>
      <c r="AM14" s="103">
        <v>0</v>
      </c>
      <c r="AN14" s="27">
        <f t="shared" si="12"/>
        <v>0</v>
      </c>
      <c r="AO14" s="26">
        <f t="shared" si="13"/>
        <v>0</v>
      </c>
      <c r="AP14" s="99">
        <v>0</v>
      </c>
      <c r="AQ14" s="30">
        <f t="shared" si="14"/>
      </c>
      <c r="AR14" s="101">
        <v>369</v>
      </c>
      <c r="AS14" s="27">
        <f t="shared" si="15"/>
        <v>10</v>
      </c>
      <c r="AT14" s="26">
        <f t="shared" si="16"/>
        <v>51.68067226890757</v>
      </c>
      <c r="AU14" s="99">
        <v>359</v>
      </c>
      <c r="AV14" s="29">
        <f t="shared" si="17"/>
      </c>
      <c r="AW14" s="103">
        <v>242</v>
      </c>
      <c r="AX14" s="27">
        <f t="shared" si="18"/>
        <v>4</v>
      </c>
      <c r="AY14" s="26">
        <f t="shared" si="19"/>
        <v>33.89355742296919</v>
      </c>
      <c r="AZ14" s="99">
        <v>46</v>
      </c>
      <c r="BA14" s="99">
        <v>154</v>
      </c>
      <c r="BB14" s="99">
        <v>9</v>
      </c>
      <c r="BC14" s="99">
        <v>29</v>
      </c>
      <c r="BD14" s="30">
        <f t="shared" si="42"/>
      </c>
      <c r="BE14" s="101">
        <v>5</v>
      </c>
      <c r="BF14" s="27">
        <f t="shared" si="20"/>
        <v>0</v>
      </c>
      <c r="BG14" s="26">
        <f t="shared" si="21"/>
        <v>0.700280112044818</v>
      </c>
      <c r="BH14" s="99">
        <v>5</v>
      </c>
      <c r="BI14" s="29">
        <f t="shared" si="22"/>
      </c>
      <c r="BJ14" s="103">
        <v>5</v>
      </c>
      <c r="BK14" s="27">
        <f t="shared" si="23"/>
        <v>0</v>
      </c>
      <c r="BL14" s="26">
        <f t="shared" si="24"/>
        <v>0.700280112044818</v>
      </c>
      <c r="BM14" s="99">
        <v>5</v>
      </c>
      <c r="BN14" s="30">
        <f t="shared" si="25"/>
      </c>
      <c r="BO14" s="101">
        <v>0</v>
      </c>
      <c r="BP14" s="27">
        <f t="shared" si="26"/>
        <v>0</v>
      </c>
      <c r="BQ14" s="26">
        <f t="shared" si="27"/>
        <v>0</v>
      </c>
      <c r="BR14" s="99">
        <v>0</v>
      </c>
      <c r="BS14" s="29">
        <f t="shared" si="28"/>
      </c>
      <c r="BT14" s="103">
        <v>1</v>
      </c>
      <c r="BU14" s="27">
        <f t="shared" si="29"/>
        <v>0</v>
      </c>
      <c r="BV14" s="26">
        <f t="shared" si="30"/>
        <v>0.1400560224089636</v>
      </c>
      <c r="BW14" s="99">
        <v>1</v>
      </c>
      <c r="BX14" s="30">
        <f t="shared" si="31"/>
      </c>
      <c r="BY14" s="31">
        <f t="shared" si="32"/>
        <v>0</v>
      </c>
      <c r="CA14" s="32">
        <f t="shared" si="33"/>
        <v>714</v>
      </c>
    </row>
    <row r="15" spans="1:79" s="32" customFormat="1" ht="30" customHeight="1">
      <c r="A15" s="18">
        <v>4</v>
      </c>
      <c r="B15" s="19" t="s">
        <v>18</v>
      </c>
      <c r="C15" s="90">
        <v>489</v>
      </c>
      <c r="D15" s="20">
        <f t="shared" si="34"/>
        <v>7.81150159744409</v>
      </c>
      <c r="E15" s="92">
        <v>527</v>
      </c>
      <c r="F15" s="20">
        <f t="shared" si="35"/>
        <v>8.418530351437699</v>
      </c>
      <c r="G15" s="21">
        <f t="shared" si="36"/>
        <v>1016</v>
      </c>
      <c r="H15" s="22">
        <f t="shared" si="37"/>
        <v>16.230031948881788</v>
      </c>
      <c r="I15" s="94">
        <v>376</v>
      </c>
      <c r="J15" s="23">
        <f t="shared" si="38"/>
        <v>0.7689161554192229</v>
      </c>
      <c r="K15" s="89">
        <v>375</v>
      </c>
      <c r="L15" s="23">
        <f t="shared" si="39"/>
        <v>0.7115749525616698</v>
      </c>
      <c r="M15" s="24">
        <f t="shared" si="40"/>
        <v>751</v>
      </c>
      <c r="N15" s="25">
        <f t="shared" si="0"/>
        <v>0.7391732283464567</v>
      </c>
      <c r="O15" s="97">
        <v>10</v>
      </c>
      <c r="P15" s="26">
        <f t="shared" si="1"/>
        <v>1.3315579227696404</v>
      </c>
      <c r="Q15" s="99">
        <v>8</v>
      </c>
      <c r="R15" s="26">
        <f t="shared" si="2"/>
        <v>1.0652463382157125</v>
      </c>
      <c r="S15" s="99">
        <v>0</v>
      </c>
      <c r="T15" s="28">
        <f t="shared" si="41"/>
        <v>18</v>
      </c>
      <c r="U15" s="101">
        <v>60</v>
      </c>
      <c r="V15" s="27">
        <f t="shared" si="3"/>
        <v>2</v>
      </c>
      <c r="W15" s="26">
        <f t="shared" si="4"/>
        <v>8.185538881309688</v>
      </c>
      <c r="X15" s="99">
        <v>55</v>
      </c>
      <c r="Y15" s="99">
        <v>1</v>
      </c>
      <c r="Z15" s="99">
        <v>1</v>
      </c>
      <c r="AA15" s="99">
        <v>1</v>
      </c>
      <c r="AB15" s="29">
        <f t="shared" si="5"/>
      </c>
      <c r="AC15" s="103">
        <v>12</v>
      </c>
      <c r="AD15" s="27">
        <f t="shared" si="6"/>
        <v>0</v>
      </c>
      <c r="AE15" s="26">
        <f t="shared" si="7"/>
        <v>1.6371077762619373</v>
      </c>
      <c r="AF15" s="99">
        <v>12</v>
      </c>
      <c r="AG15" s="30">
        <f t="shared" si="8"/>
      </c>
      <c r="AH15" s="101">
        <v>1</v>
      </c>
      <c r="AI15" s="27">
        <f t="shared" si="9"/>
        <v>0</v>
      </c>
      <c r="AJ15" s="26">
        <f t="shared" si="10"/>
        <v>0.1364256480218281</v>
      </c>
      <c r="AK15" s="99">
        <v>1</v>
      </c>
      <c r="AL15" s="29">
        <f t="shared" si="11"/>
      </c>
      <c r="AM15" s="103">
        <v>2</v>
      </c>
      <c r="AN15" s="27">
        <f t="shared" si="12"/>
        <v>0</v>
      </c>
      <c r="AO15" s="26">
        <f t="shared" si="13"/>
        <v>0.2728512960436562</v>
      </c>
      <c r="AP15" s="99">
        <v>2</v>
      </c>
      <c r="AQ15" s="30">
        <f t="shared" si="14"/>
      </c>
      <c r="AR15" s="101">
        <v>436</v>
      </c>
      <c r="AS15" s="27">
        <f t="shared" si="15"/>
        <v>9</v>
      </c>
      <c r="AT15" s="26">
        <f t="shared" si="16"/>
        <v>59.481582537517056</v>
      </c>
      <c r="AU15" s="99">
        <v>427</v>
      </c>
      <c r="AV15" s="29">
        <f t="shared" si="17"/>
      </c>
      <c r="AW15" s="103">
        <v>201</v>
      </c>
      <c r="AX15" s="27">
        <f t="shared" si="18"/>
        <v>4</v>
      </c>
      <c r="AY15" s="26">
        <f t="shared" si="19"/>
        <v>27.421555252387446</v>
      </c>
      <c r="AZ15" s="99">
        <v>15</v>
      </c>
      <c r="BA15" s="99">
        <v>145</v>
      </c>
      <c r="BB15" s="99">
        <v>20</v>
      </c>
      <c r="BC15" s="99">
        <v>17</v>
      </c>
      <c r="BD15" s="30">
        <f t="shared" si="42"/>
      </c>
      <c r="BE15" s="101">
        <v>7</v>
      </c>
      <c r="BF15" s="27">
        <f t="shared" si="20"/>
        <v>0</v>
      </c>
      <c r="BG15" s="26">
        <f t="shared" si="21"/>
        <v>0.9549795361527967</v>
      </c>
      <c r="BH15" s="99">
        <v>7</v>
      </c>
      <c r="BI15" s="29">
        <f t="shared" si="22"/>
      </c>
      <c r="BJ15" s="103">
        <v>4</v>
      </c>
      <c r="BK15" s="27">
        <f t="shared" si="23"/>
        <v>0</v>
      </c>
      <c r="BL15" s="26">
        <f t="shared" si="24"/>
        <v>0.5457025920873124</v>
      </c>
      <c r="BM15" s="99">
        <v>4</v>
      </c>
      <c r="BN15" s="30">
        <f t="shared" si="25"/>
      </c>
      <c r="BO15" s="101">
        <v>8</v>
      </c>
      <c r="BP15" s="27">
        <f t="shared" si="26"/>
        <v>0</v>
      </c>
      <c r="BQ15" s="26">
        <f t="shared" si="27"/>
        <v>1.0914051841746248</v>
      </c>
      <c r="BR15" s="99">
        <v>8</v>
      </c>
      <c r="BS15" s="29">
        <f t="shared" si="28"/>
      </c>
      <c r="BT15" s="103">
        <v>2</v>
      </c>
      <c r="BU15" s="27">
        <f t="shared" si="29"/>
        <v>0</v>
      </c>
      <c r="BV15" s="26">
        <f t="shared" si="30"/>
        <v>0.2728512960436562</v>
      </c>
      <c r="BW15" s="99">
        <v>2</v>
      </c>
      <c r="BX15" s="30">
        <f t="shared" si="31"/>
      </c>
      <c r="BY15" s="31">
        <f t="shared" si="32"/>
        <v>0</v>
      </c>
      <c r="CA15" s="32">
        <f t="shared" si="33"/>
        <v>733</v>
      </c>
    </row>
    <row r="16" spans="1:79" s="32" customFormat="1" ht="30" customHeight="1">
      <c r="A16" s="18">
        <v>5</v>
      </c>
      <c r="B16" s="19" t="s">
        <v>18</v>
      </c>
      <c r="C16" s="90">
        <v>386</v>
      </c>
      <c r="D16" s="20">
        <f t="shared" si="34"/>
        <v>6.166134185303514</v>
      </c>
      <c r="E16" s="92">
        <v>390</v>
      </c>
      <c r="F16" s="20">
        <f t="shared" si="35"/>
        <v>6.2300319488817895</v>
      </c>
      <c r="G16" s="21">
        <f t="shared" si="36"/>
        <v>776</v>
      </c>
      <c r="H16" s="22">
        <f t="shared" si="37"/>
        <v>12.396166134185304</v>
      </c>
      <c r="I16" s="94">
        <v>293</v>
      </c>
      <c r="J16" s="23">
        <f t="shared" si="38"/>
        <v>0.7590673575129534</v>
      </c>
      <c r="K16" s="89">
        <v>277</v>
      </c>
      <c r="L16" s="23">
        <f t="shared" si="39"/>
        <v>0.7102564102564103</v>
      </c>
      <c r="M16" s="24">
        <f t="shared" si="40"/>
        <v>570</v>
      </c>
      <c r="N16" s="25">
        <f t="shared" si="0"/>
        <v>0.7345360824742269</v>
      </c>
      <c r="O16" s="97">
        <v>11</v>
      </c>
      <c r="P16" s="26">
        <f t="shared" si="1"/>
        <v>1.9298245614035088</v>
      </c>
      <c r="Q16" s="99">
        <v>7</v>
      </c>
      <c r="R16" s="26">
        <f t="shared" si="2"/>
        <v>1.2280701754385965</v>
      </c>
      <c r="S16" s="99">
        <v>0</v>
      </c>
      <c r="T16" s="28">
        <f t="shared" si="41"/>
        <v>18</v>
      </c>
      <c r="U16" s="101">
        <v>57</v>
      </c>
      <c r="V16" s="27">
        <f t="shared" si="3"/>
        <v>1</v>
      </c>
      <c r="W16" s="26">
        <f t="shared" si="4"/>
        <v>10.326086956521738</v>
      </c>
      <c r="X16" s="99">
        <v>56</v>
      </c>
      <c r="Y16" s="99">
        <v>0</v>
      </c>
      <c r="Z16" s="99">
        <v>0</v>
      </c>
      <c r="AA16" s="99">
        <v>0</v>
      </c>
      <c r="AB16" s="29">
        <f t="shared" si="5"/>
      </c>
      <c r="AC16" s="103">
        <v>5</v>
      </c>
      <c r="AD16" s="27">
        <f t="shared" si="6"/>
        <v>0</v>
      </c>
      <c r="AE16" s="26">
        <f t="shared" si="7"/>
        <v>0.9057971014492754</v>
      </c>
      <c r="AF16" s="99">
        <v>5</v>
      </c>
      <c r="AG16" s="30">
        <f t="shared" si="8"/>
      </c>
      <c r="AH16" s="101">
        <v>1</v>
      </c>
      <c r="AI16" s="27">
        <f t="shared" si="9"/>
        <v>0</v>
      </c>
      <c r="AJ16" s="26">
        <f t="shared" si="10"/>
        <v>0.18115942028985507</v>
      </c>
      <c r="AK16" s="99">
        <v>1</v>
      </c>
      <c r="AL16" s="29">
        <f t="shared" si="11"/>
      </c>
      <c r="AM16" s="103">
        <v>2</v>
      </c>
      <c r="AN16" s="27">
        <f t="shared" si="12"/>
        <v>0</v>
      </c>
      <c r="AO16" s="26">
        <f t="shared" si="13"/>
        <v>0.36231884057971014</v>
      </c>
      <c r="AP16" s="99">
        <v>2</v>
      </c>
      <c r="AQ16" s="30">
        <f t="shared" si="14"/>
      </c>
      <c r="AR16" s="101">
        <v>311</v>
      </c>
      <c r="AS16" s="27">
        <f t="shared" si="15"/>
        <v>7</v>
      </c>
      <c r="AT16" s="26">
        <f t="shared" si="16"/>
        <v>56.34057971014492</v>
      </c>
      <c r="AU16" s="99">
        <v>304</v>
      </c>
      <c r="AV16" s="29">
        <f t="shared" si="17"/>
      </c>
      <c r="AW16" s="103">
        <v>163</v>
      </c>
      <c r="AX16" s="27">
        <f t="shared" si="18"/>
        <v>4</v>
      </c>
      <c r="AY16" s="26">
        <f t="shared" si="19"/>
        <v>29.528985507246375</v>
      </c>
      <c r="AZ16" s="99">
        <v>23</v>
      </c>
      <c r="BA16" s="99">
        <v>97</v>
      </c>
      <c r="BB16" s="99">
        <v>14</v>
      </c>
      <c r="BC16" s="99">
        <v>25</v>
      </c>
      <c r="BD16" s="30">
        <f t="shared" si="42"/>
      </c>
      <c r="BE16" s="101">
        <v>2</v>
      </c>
      <c r="BF16" s="27">
        <f t="shared" si="20"/>
        <v>0</v>
      </c>
      <c r="BG16" s="26">
        <f t="shared" si="21"/>
        <v>0.36231884057971014</v>
      </c>
      <c r="BH16" s="99">
        <v>2</v>
      </c>
      <c r="BI16" s="29">
        <f t="shared" si="22"/>
      </c>
      <c r="BJ16" s="103">
        <v>5</v>
      </c>
      <c r="BK16" s="27">
        <f t="shared" si="23"/>
        <v>0</v>
      </c>
      <c r="BL16" s="26">
        <f t="shared" si="24"/>
        <v>0.9057971014492754</v>
      </c>
      <c r="BM16" s="99">
        <v>5</v>
      </c>
      <c r="BN16" s="30">
        <f t="shared" si="25"/>
      </c>
      <c r="BO16" s="101">
        <v>1</v>
      </c>
      <c r="BP16" s="27">
        <f t="shared" si="26"/>
        <v>0</v>
      </c>
      <c r="BQ16" s="26">
        <f t="shared" si="27"/>
        <v>0.18115942028985507</v>
      </c>
      <c r="BR16" s="99">
        <v>1</v>
      </c>
      <c r="BS16" s="29">
        <f t="shared" si="28"/>
      </c>
      <c r="BT16" s="103">
        <v>5</v>
      </c>
      <c r="BU16" s="27">
        <f t="shared" si="29"/>
        <v>0</v>
      </c>
      <c r="BV16" s="26">
        <f t="shared" si="30"/>
        <v>0.9057971014492754</v>
      </c>
      <c r="BW16" s="99">
        <v>5</v>
      </c>
      <c r="BX16" s="30">
        <f t="shared" si="31"/>
      </c>
      <c r="BY16" s="31">
        <f t="shared" si="32"/>
        <v>0</v>
      </c>
      <c r="CA16" s="32">
        <f t="shared" si="33"/>
        <v>552</v>
      </c>
    </row>
    <row r="17" spans="1:79" s="32" customFormat="1" ht="30" customHeight="1">
      <c r="A17" s="18">
        <v>6</v>
      </c>
      <c r="B17" s="19" t="s">
        <v>17</v>
      </c>
      <c r="C17" s="90">
        <v>386</v>
      </c>
      <c r="D17" s="20">
        <f t="shared" si="34"/>
        <v>6.166134185303514</v>
      </c>
      <c r="E17" s="92">
        <v>453</v>
      </c>
      <c r="F17" s="20">
        <f t="shared" si="35"/>
        <v>7.236421725239617</v>
      </c>
      <c r="G17" s="21">
        <f t="shared" si="36"/>
        <v>839</v>
      </c>
      <c r="H17" s="22">
        <f t="shared" si="37"/>
        <v>13.402555910543132</v>
      </c>
      <c r="I17" s="94">
        <v>314</v>
      </c>
      <c r="J17" s="23">
        <f t="shared" si="38"/>
        <v>0.8134715025906736</v>
      </c>
      <c r="K17" s="89">
        <v>321</v>
      </c>
      <c r="L17" s="23">
        <f t="shared" si="39"/>
        <v>0.7086092715231788</v>
      </c>
      <c r="M17" s="24">
        <f t="shared" si="40"/>
        <v>635</v>
      </c>
      <c r="N17" s="25">
        <f t="shared" si="0"/>
        <v>0.7568533969010727</v>
      </c>
      <c r="O17" s="97">
        <v>10</v>
      </c>
      <c r="P17" s="26">
        <f t="shared" si="1"/>
        <v>1.574803149606299</v>
      </c>
      <c r="Q17" s="99">
        <v>9</v>
      </c>
      <c r="R17" s="26">
        <f t="shared" si="2"/>
        <v>1.4173228346456692</v>
      </c>
      <c r="S17" s="99">
        <v>0</v>
      </c>
      <c r="T17" s="28">
        <f t="shared" si="41"/>
        <v>19</v>
      </c>
      <c r="U17" s="101">
        <v>105</v>
      </c>
      <c r="V17" s="27">
        <f t="shared" si="3"/>
        <v>3</v>
      </c>
      <c r="W17" s="26">
        <f t="shared" si="4"/>
        <v>17.045454545454543</v>
      </c>
      <c r="X17" s="99">
        <v>92</v>
      </c>
      <c r="Y17" s="99">
        <v>2</v>
      </c>
      <c r="Z17" s="99">
        <v>6</v>
      </c>
      <c r="AA17" s="99">
        <v>2</v>
      </c>
      <c r="AB17" s="29">
        <f t="shared" si="5"/>
      </c>
      <c r="AC17" s="103">
        <v>19</v>
      </c>
      <c r="AD17" s="27">
        <f t="shared" si="6"/>
        <v>0</v>
      </c>
      <c r="AE17" s="26">
        <f t="shared" si="7"/>
        <v>3.0844155844155843</v>
      </c>
      <c r="AF17" s="99">
        <v>19</v>
      </c>
      <c r="AG17" s="30">
        <f t="shared" si="8"/>
      </c>
      <c r="AH17" s="101">
        <v>0</v>
      </c>
      <c r="AI17" s="27">
        <f t="shared" si="9"/>
        <v>0</v>
      </c>
      <c r="AJ17" s="26">
        <f t="shared" si="10"/>
        <v>0</v>
      </c>
      <c r="AK17" s="99">
        <v>0</v>
      </c>
      <c r="AL17" s="29">
        <f t="shared" si="11"/>
      </c>
      <c r="AM17" s="103">
        <v>1</v>
      </c>
      <c r="AN17" s="27">
        <f t="shared" si="12"/>
        <v>0</v>
      </c>
      <c r="AO17" s="26">
        <f t="shared" si="13"/>
        <v>0.16233766233766234</v>
      </c>
      <c r="AP17" s="99">
        <v>1</v>
      </c>
      <c r="AQ17" s="30">
        <f t="shared" si="14"/>
      </c>
      <c r="AR17" s="101">
        <v>293</v>
      </c>
      <c r="AS17" s="27">
        <f t="shared" si="15"/>
        <v>10</v>
      </c>
      <c r="AT17" s="26">
        <f t="shared" si="16"/>
        <v>47.564935064935064</v>
      </c>
      <c r="AU17" s="99">
        <v>283</v>
      </c>
      <c r="AV17" s="29">
        <f t="shared" si="17"/>
      </c>
      <c r="AW17" s="103">
        <v>181</v>
      </c>
      <c r="AX17" s="27">
        <f t="shared" si="18"/>
        <v>0</v>
      </c>
      <c r="AY17" s="26">
        <f t="shared" si="19"/>
        <v>29.383116883116884</v>
      </c>
      <c r="AZ17" s="99">
        <v>23</v>
      </c>
      <c r="BA17" s="99">
        <v>131</v>
      </c>
      <c r="BB17" s="99">
        <v>10</v>
      </c>
      <c r="BC17" s="99">
        <v>17</v>
      </c>
      <c r="BD17" s="30">
        <f t="shared" si="42"/>
      </c>
      <c r="BE17" s="101">
        <v>8</v>
      </c>
      <c r="BF17" s="27">
        <f t="shared" si="20"/>
        <v>0</v>
      </c>
      <c r="BG17" s="26">
        <f t="shared" si="21"/>
        <v>1.2987012987012987</v>
      </c>
      <c r="BH17" s="99">
        <v>8</v>
      </c>
      <c r="BI17" s="29">
        <f t="shared" si="22"/>
      </c>
      <c r="BJ17" s="103">
        <v>6</v>
      </c>
      <c r="BK17" s="27">
        <f t="shared" si="23"/>
        <v>0</v>
      </c>
      <c r="BL17" s="26">
        <f t="shared" si="24"/>
        <v>0.974025974025974</v>
      </c>
      <c r="BM17" s="99">
        <v>6</v>
      </c>
      <c r="BN17" s="30">
        <f t="shared" si="25"/>
      </c>
      <c r="BO17" s="101">
        <v>2</v>
      </c>
      <c r="BP17" s="27">
        <f t="shared" si="26"/>
        <v>0</v>
      </c>
      <c r="BQ17" s="26">
        <f t="shared" si="27"/>
        <v>0.3246753246753247</v>
      </c>
      <c r="BR17" s="99">
        <v>2</v>
      </c>
      <c r="BS17" s="29">
        <f t="shared" si="28"/>
      </c>
      <c r="BT17" s="103">
        <v>1</v>
      </c>
      <c r="BU17" s="27">
        <f t="shared" si="29"/>
        <v>0</v>
      </c>
      <c r="BV17" s="26">
        <f t="shared" si="30"/>
        <v>0.16233766233766234</v>
      </c>
      <c r="BW17" s="99">
        <v>1</v>
      </c>
      <c r="BX17" s="30">
        <f t="shared" si="31"/>
      </c>
      <c r="BY17" s="31">
        <f t="shared" si="32"/>
        <v>0</v>
      </c>
      <c r="CA17" s="32">
        <f t="shared" si="33"/>
        <v>616</v>
      </c>
    </row>
    <row r="18" spans="1:79" s="32" customFormat="1" ht="30" customHeight="1" thickBot="1">
      <c r="A18" s="33">
        <v>7</v>
      </c>
      <c r="B18" s="34" t="s">
        <v>17</v>
      </c>
      <c r="C18" s="91">
        <v>535</v>
      </c>
      <c r="D18" s="35">
        <f t="shared" si="34"/>
        <v>8.54632587859425</v>
      </c>
      <c r="E18" s="93">
        <v>536</v>
      </c>
      <c r="F18" s="35">
        <f t="shared" si="35"/>
        <v>8.562300319488818</v>
      </c>
      <c r="G18" s="36">
        <f t="shared" si="36"/>
        <v>1071</v>
      </c>
      <c r="H18" s="37">
        <f t="shared" si="37"/>
        <v>17.108626198083066</v>
      </c>
      <c r="I18" s="95">
        <v>415</v>
      </c>
      <c r="J18" s="38">
        <f t="shared" si="38"/>
        <v>0.7757009345794392</v>
      </c>
      <c r="K18" s="96">
        <v>393</v>
      </c>
      <c r="L18" s="38">
        <f t="shared" si="39"/>
        <v>0.7332089552238806</v>
      </c>
      <c r="M18" s="39">
        <f t="shared" si="40"/>
        <v>808</v>
      </c>
      <c r="N18" s="40">
        <f t="shared" si="0"/>
        <v>0.7544351073762838</v>
      </c>
      <c r="O18" s="98">
        <v>13</v>
      </c>
      <c r="P18" s="41">
        <f t="shared" si="1"/>
        <v>1.608910891089109</v>
      </c>
      <c r="Q18" s="100">
        <v>22</v>
      </c>
      <c r="R18" s="41">
        <f t="shared" si="2"/>
        <v>2.722772277227723</v>
      </c>
      <c r="S18" s="100">
        <v>0</v>
      </c>
      <c r="T18" s="28">
        <f t="shared" si="41"/>
        <v>35</v>
      </c>
      <c r="U18" s="102">
        <v>91</v>
      </c>
      <c r="V18" s="27">
        <f t="shared" si="3"/>
        <v>2</v>
      </c>
      <c r="W18" s="26">
        <f t="shared" si="4"/>
        <v>11.772315653298836</v>
      </c>
      <c r="X18" s="100">
        <v>83</v>
      </c>
      <c r="Y18" s="100">
        <v>1</v>
      </c>
      <c r="Z18" s="100">
        <v>3</v>
      </c>
      <c r="AA18" s="100">
        <v>2</v>
      </c>
      <c r="AB18" s="42">
        <f t="shared" si="5"/>
      </c>
      <c r="AC18" s="104">
        <v>15</v>
      </c>
      <c r="AD18" s="27">
        <f t="shared" si="6"/>
        <v>3</v>
      </c>
      <c r="AE18" s="26">
        <f t="shared" si="7"/>
        <v>1.9404915912031047</v>
      </c>
      <c r="AF18" s="100">
        <v>12</v>
      </c>
      <c r="AG18" s="43">
        <f t="shared" si="8"/>
      </c>
      <c r="AH18" s="102">
        <v>0</v>
      </c>
      <c r="AI18" s="27">
        <f t="shared" si="9"/>
        <v>0</v>
      </c>
      <c r="AJ18" s="26">
        <f t="shared" si="10"/>
        <v>0</v>
      </c>
      <c r="AK18" s="100">
        <v>0</v>
      </c>
      <c r="AL18" s="42">
        <f t="shared" si="11"/>
      </c>
      <c r="AM18" s="104">
        <v>2</v>
      </c>
      <c r="AN18" s="27">
        <f t="shared" si="12"/>
        <v>0</v>
      </c>
      <c r="AO18" s="26">
        <f t="shared" si="13"/>
        <v>0.258732212160414</v>
      </c>
      <c r="AP18" s="100">
        <v>2</v>
      </c>
      <c r="AQ18" s="43">
        <f t="shared" si="14"/>
      </c>
      <c r="AR18" s="102">
        <v>411</v>
      </c>
      <c r="AS18" s="27">
        <f t="shared" si="15"/>
        <v>8</v>
      </c>
      <c r="AT18" s="26">
        <f t="shared" si="16"/>
        <v>53.169469598965065</v>
      </c>
      <c r="AU18" s="100">
        <v>403</v>
      </c>
      <c r="AV18" s="42">
        <f t="shared" si="17"/>
      </c>
      <c r="AW18" s="104">
        <v>240</v>
      </c>
      <c r="AX18" s="27">
        <f t="shared" si="18"/>
        <v>1</v>
      </c>
      <c r="AY18" s="26">
        <f t="shared" si="19"/>
        <v>31.047865459249675</v>
      </c>
      <c r="AZ18" s="100">
        <v>9</v>
      </c>
      <c r="BA18" s="100">
        <v>186</v>
      </c>
      <c r="BB18" s="100">
        <v>11</v>
      </c>
      <c r="BC18" s="100">
        <v>33</v>
      </c>
      <c r="BD18" s="43">
        <f t="shared" si="42"/>
      </c>
      <c r="BE18" s="102">
        <v>6</v>
      </c>
      <c r="BF18" s="27">
        <f t="shared" si="20"/>
        <v>0</v>
      </c>
      <c r="BG18" s="26">
        <f t="shared" si="21"/>
        <v>0.7761966364812419</v>
      </c>
      <c r="BH18" s="100">
        <v>6</v>
      </c>
      <c r="BI18" s="42">
        <f t="shared" si="22"/>
      </c>
      <c r="BJ18" s="104">
        <v>6</v>
      </c>
      <c r="BK18" s="27">
        <f t="shared" si="23"/>
        <v>0</v>
      </c>
      <c r="BL18" s="26">
        <f t="shared" si="24"/>
        <v>0.7761966364812419</v>
      </c>
      <c r="BM18" s="100">
        <v>6</v>
      </c>
      <c r="BN18" s="43">
        <f t="shared" si="25"/>
      </c>
      <c r="BO18" s="102">
        <v>1</v>
      </c>
      <c r="BP18" s="27">
        <f t="shared" si="26"/>
        <v>0</v>
      </c>
      <c r="BQ18" s="41">
        <f t="shared" si="27"/>
        <v>0.129366106080207</v>
      </c>
      <c r="BR18" s="100">
        <v>1</v>
      </c>
      <c r="BS18" s="42">
        <f t="shared" si="28"/>
      </c>
      <c r="BT18" s="104">
        <v>1</v>
      </c>
      <c r="BU18" s="27">
        <f t="shared" si="29"/>
        <v>0</v>
      </c>
      <c r="BV18" s="41">
        <f t="shared" si="30"/>
        <v>0.129366106080207</v>
      </c>
      <c r="BW18" s="100">
        <v>1</v>
      </c>
      <c r="BX18" s="43">
        <f t="shared" si="31"/>
      </c>
      <c r="BY18" s="31">
        <f t="shared" si="32"/>
        <v>0</v>
      </c>
      <c r="CA18" s="32">
        <f t="shared" si="33"/>
        <v>773</v>
      </c>
    </row>
    <row r="19" spans="2:79" s="32" customFormat="1" ht="28.5" customHeight="1" thickBot="1">
      <c r="B19" s="44" t="s">
        <v>9</v>
      </c>
      <c r="C19" s="45">
        <f>SUM(C12+C13+C14+C15+C16+C17+C18)</f>
        <v>3044</v>
      </c>
      <c r="D19" s="46">
        <f>IF(C19=0,0,(SUM(D12+D13+D14+D15+D16+D17+D18)))</f>
        <v>48.626198083067095</v>
      </c>
      <c r="E19" s="47">
        <f>SUM(E12+E13+E14+E15+E16+E17+E18)</f>
        <v>3216</v>
      </c>
      <c r="F19" s="48">
        <f>IF(E19=0,0,SUM(F12+F13+F14+F15+F16+F17+F18))</f>
        <v>51.37380191693291</v>
      </c>
      <c r="G19" s="49">
        <f>SUM(G12:G18)</f>
        <v>6260</v>
      </c>
      <c r="H19" s="50">
        <f>IF(G19=0,0,SUM(H12+H13+H14+H15+H16+H17+H18))</f>
        <v>100</v>
      </c>
      <c r="I19" s="51">
        <f>SUM(I12:I18)</f>
        <v>2361</v>
      </c>
      <c r="J19" s="52">
        <f>IF(I19=0,0,(I19/C19))</f>
        <v>0.7756241787122208</v>
      </c>
      <c r="K19" s="53">
        <f>SUM(K12:K18)</f>
        <v>2278</v>
      </c>
      <c r="L19" s="52">
        <f>IF(K19=0,0,(K19/E19))</f>
        <v>0.7083333333333334</v>
      </c>
      <c r="M19" s="54">
        <f>SUM(M12:M18)</f>
        <v>4639</v>
      </c>
      <c r="N19" s="55">
        <f t="shared" si="0"/>
        <v>0.7410543130990416</v>
      </c>
      <c r="O19" s="56">
        <f aca="true" t="shared" si="43" ref="O19:X19">SUM(O12:O18)</f>
        <v>69</v>
      </c>
      <c r="P19" s="57">
        <f>IF(O19=0,0,(O19/M19)*100)</f>
        <v>1.487389523604225</v>
      </c>
      <c r="Q19" s="58">
        <f t="shared" si="43"/>
        <v>66</v>
      </c>
      <c r="R19" s="57">
        <f>IF(Q19=0,0,(Q19/M19)*100)</f>
        <v>1.4227204138823022</v>
      </c>
      <c r="S19" s="58">
        <f t="shared" si="43"/>
        <v>0</v>
      </c>
      <c r="T19" s="59">
        <f t="shared" si="43"/>
        <v>135</v>
      </c>
      <c r="U19" s="51">
        <f t="shared" si="43"/>
        <v>543</v>
      </c>
      <c r="V19" s="61">
        <f>SUM(V12:V18)</f>
        <v>17</v>
      </c>
      <c r="W19" s="60">
        <f t="shared" si="4"/>
        <v>12.055950266429841</v>
      </c>
      <c r="X19" s="61">
        <f t="shared" si="43"/>
        <v>493</v>
      </c>
      <c r="Y19" s="61">
        <f>SUM(Y12:Y18)</f>
        <v>4</v>
      </c>
      <c r="Z19" s="61">
        <f>SUM(Z12:Z18)</f>
        <v>21</v>
      </c>
      <c r="AA19" s="61">
        <f>SUM(AA12:AA18)</f>
        <v>8</v>
      </c>
      <c r="AB19" s="62"/>
      <c r="AC19" s="63">
        <f>SUM(AC12:AC18)</f>
        <v>85</v>
      </c>
      <c r="AD19" s="65">
        <f>SUM(AD12:AD18)</f>
        <v>4</v>
      </c>
      <c r="AE19" s="64">
        <f t="shared" si="7"/>
        <v>1.8872113676731794</v>
      </c>
      <c r="AF19" s="65">
        <f>SUM(AF12:AF18)</f>
        <v>81</v>
      </c>
      <c r="AG19" s="66"/>
      <c r="AH19" s="51">
        <f>SUM(AH12:AH18)</f>
        <v>17</v>
      </c>
      <c r="AI19" s="61">
        <f>SUM(AI12:AI18)</f>
        <v>4</v>
      </c>
      <c r="AJ19" s="60">
        <f t="shared" si="10"/>
        <v>0.3774422735346359</v>
      </c>
      <c r="AK19" s="61">
        <f>SUM(AK12:AK18)</f>
        <v>13</v>
      </c>
      <c r="AL19" s="62"/>
      <c r="AM19" s="63">
        <f>SUM(AM12:AM18)</f>
        <v>9</v>
      </c>
      <c r="AN19" s="65">
        <f>SUM(AN12:AN18)</f>
        <v>0</v>
      </c>
      <c r="AO19" s="64">
        <f t="shared" si="13"/>
        <v>0.19982238010657194</v>
      </c>
      <c r="AP19" s="65">
        <f>SUM(AP12:AP18)</f>
        <v>9</v>
      </c>
      <c r="AQ19" s="66"/>
      <c r="AR19" s="51">
        <f>SUM(AR12:AR18)</f>
        <v>2402</v>
      </c>
      <c r="AS19" s="61">
        <f>SUM(AS12:AS18)</f>
        <v>58</v>
      </c>
      <c r="AT19" s="60">
        <f t="shared" si="16"/>
        <v>53.3303730017762</v>
      </c>
      <c r="AU19" s="61">
        <f>SUM(AU12:AU18)</f>
        <v>2344</v>
      </c>
      <c r="AV19" s="62"/>
      <c r="AW19" s="63">
        <f>SUM(AW12:AW18)</f>
        <v>1341</v>
      </c>
      <c r="AX19" s="65">
        <f>SUM(AX12:AX18)</f>
        <v>14</v>
      </c>
      <c r="AY19" s="64">
        <f t="shared" si="19"/>
        <v>29.773534635879216</v>
      </c>
      <c r="AZ19" s="65">
        <f>SUM(AZ12:AZ18)</f>
        <v>151</v>
      </c>
      <c r="BA19" s="65">
        <f>SUM(BA12:BA18)</f>
        <v>936</v>
      </c>
      <c r="BB19" s="65">
        <f>SUM(BB12:BB18)</f>
        <v>83</v>
      </c>
      <c r="BC19" s="65">
        <f>SUM(BC12:BC18)</f>
        <v>157</v>
      </c>
      <c r="BD19" s="66"/>
      <c r="BE19" s="51">
        <f>SUM(BE12:BE18)</f>
        <v>36</v>
      </c>
      <c r="BF19" s="61">
        <f>SUM(BF12:BF18)</f>
        <v>0</v>
      </c>
      <c r="BG19" s="60">
        <f t="shared" si="21"/>
        <v>0.7992895204262878</v>
      </c>
      <c r="BH19" s="61">
        <f>SUM(BH12:BH18)</f>
        <v>36</v>
      </c>
      <c r="BI19" s="62"/>
      <c r="BJ19" s="63">
        <f>SUM(BJ12:BJ18)</f>
        <v>39</v>
      </c>
      <c r="BK19" s="65">
        <f>SUM(BK12:BK18)</f>
        <v>0</v>
      </c>
      <c r="BL19" s="64">
        <f t="shared" si="24"/>
        <v>0.8658969804618117</v>
      </c>
      <c r="BM19" s="65">
        <f>SUM(BM12:BM18)</f>
        <v>39</v>
      </c>
      <c r="BN19" s="66"/>
      <c r="BO19" s="51">
        <f>SUM(BO12:BO18)</f>
        <v>19</v>
      </c>
      <c r="BP19" s="61">
        <f>SUM(BP12:BP18)</f>
        <v>0</v>
      </c>
      <c r="BQ19" s="60">
        <f t="shared" si="27"/>
        <v>0.4218472468916519</v>
      </c>
      <c r="BR19" s="61">
        <f>SUM(BR12:BR18)</f>
        <v>19</v>
      </c>
      <c r="BS19" s="62"/>
      <c r="BT19" s="63">
        <f>SUM(BT12:BT18)</f>
        <v>13</v>
      </c>
      <c r="BU19" s="65">
        <f>SUM(BU12:BU18)</f>
        <v>0</v>
      </c>
      <c r="BV19" s="64">
        <f t="shared" si="30"/>
        <v>0.2886323268206039</v>
      </c>
      <c r="BW19" s="65">
        <f>SUM(BW12:BW18)</f>
        <v>13</v>
      </c>
      <c r="BX19" s="66"/>
      <c r="BY19" s="67">
        <f t="shared" si="32"/>
        <v>0</v>
      </c>
      <c r="CA19" s="32">
        <f>SUM(CA12:CA18)</f>
        <v>4504</v>
      </c>
    </row>
    <row r="21" spans="21:22" ht="12.75">
      <c r="U21" s="5"/>
      <c r="V21" s="5"/>
    </row>
  </sheetData>
  <sheetProtection sheet="1" objects="1" scenarios="1" selectLockedCells="1"/>
  <mergeCells count="91">
    <mergeCell ref="U10:U11"/>
    <mergeCell ref="X10:X11"/>
    <mergeCell ref="Z10:Z11"/>
    <mergeCell ref="A8:B9"/>
    <mergeCell ref="G10:G11"/>
    <mergeCell ref="I10:I11"/>
    <mergeCell ref="K10:K11"/>
    <mergeCell ref="J10:J11"/>
    <mergeCell ref="H10:H11"/>
    <mergeCell ref="F10:F11"/>
    <mergeCell ref="P10:P11"/>
    <mergeCell ref="M10:M11"/>
    <mergeCell ref="O10:O11"/>
    <mergeCell ref="L10:L11"/>
    <mergeCell ref="E10:E11"/>
    <mergeCell ref="BY10:BY11"/>
    <mergeCell ref="W10:W11"/>
    <mergeCell ref="Y10:Y11"/>
    <mergeCell ref="S10:S11"/>
    <mergeCell ref="T10:T11"/>
    <mergeCell ref="N10:N11"/>
    <mergeCell ref="A10:A11"/>
    <mergeCell ref="B10:B11"/>
    <mergeCell ref="C10:C11"/>
    <mergeCell ref="D10:D11"/>
    <mergeCell ref="O8:T9"/>
    <mergeCell ref="C8:H9"/>
    <mergeCell ref="I8:N9"/>
    <mergeCell ref="Q10:Q11"/>
    <mergeCell ref="R10:R11"/>
    <mergeCell ref="U8:AB9"/>
    <mergeCell ref="AB10:AB11"/>
    <mergeCell ref="AC8:AG9"/>
    <mergeCell ref="AC10:AC11"/>
    <mergeCell ref="AE10:AE11"/>
    <mergeCell ref="AF10:AF11"/>
    <mergeCell ref="AG10:AG11"/>
    <mergeCell ref="V10:V11"/>
    <mergeCell ref="AD10:AD11"/>
    <mergeCell ref="AA10:AA11"/>
    <mergeCell ref="AH8:AL9"/>
    <mergeCell ref="AH10:AH11"/>
    <mergeCell ref="AJ10:AJ11"/>
    <mergeCell ref="AK10:AK11"/>
    <mergeCell ref="AL10:AL11"/>
    <mergeCell ref="AI10:AI11"/>
    <mergeCell ref="AM8:AQ9"/>
    <mergeCell ref="AM10:AM11"/>
    <mergeCell ref="AO10:AO11"/>
    <mergeCell ref="AP10:AP11"/>
    <mergeCell ref="AQ10:AQ11"/>
    <mergeCell ref="AN10:AN11"/>
    <mergeCell ref="AR8:AV9"/>
    <mergeCell ref="AR10:AR11"/>
    <mergeCell ref="AT10:AT11"/>
    <mergeCell ref="AU10:AU11"/>
    <mergeCell ref="AV10:AV11"/>
    <mergeCell ref="AS10:AS11"/>
    <mergeCell ref="AW8:BD9"/>
    <mergeCell ref="AW10:AW11"/>
    <mergeCell ref="AY10:AY11"/>
    <mergeCell ref="AZ10:AZ11"/>
    <mergeCell ref="BA10:BA11"/>
    <mergeCell ref="BB10:BB11"/>
    <mergeCell ref="BC10:BC11"/>
    <mergeCell ref="BD10:BD11"/>
    <mergeCell ref="AX10:AX11"/>
    <mergeCell ref="BE8:BI9"/>
    <mergeCell ref="BE10:BE11"/>
    <mergeCell ref="BG10:BG11"/>
    <mergeCell ref="BH10:BH11"/>
    <mergeCell ref="BI10:BI11"/>
    <mergeCell ref="BF10:BF11"/>
    <mergeCell ref="BJ8:BN9"/>
    <mergeCell ref="BJ10:BJ11"/>
    <mergeCell ref="BL10:BL11"/>
    <mergeCell ref="BM10:BM11"/>
    <mergeCell ref="BN10:BN11"/>
    <mergeCell ref="BK10:BK11"/>
    <mergeCell ref="BO8:BS9"/>
    <mergeCell ref="BO10:BO11"/>
    <mergeCell ref="BQ10:BQ11"/>
    <mergeCell ref="BR10:BR11"/>
    <mergeCell ref="BS10:BS11"/>
    <mergeCell ref="BP10:BP11"/>
    <mergeCell ref="BT8:BX9"/>
    <mergeCell ref="BT10:BT11"/>
    <mergeCell ref="BV10:BV11"/>
    <mergeCell ref="BW10:BW11"/>
    <mergeCell ref="BX10:BX11"/>
    <mergeCell ref="BU10:BU11"/>
  </mergeCells>
  <printOptions/>
  <pageMargins left="0.1968503937007874" right="0.1968503937007874" top="0.5905511811023623" bottom="0.5905511811023623" header="0.5118110236220472" footer="0.5118110236220472"/>
  <pageSetup horizontalDpi="240" verticalDpi="24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S12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3.421875" style="0" customWidth="1"/>
    <col min="4" max="4" width="6.7109375" style="1" customWidth="1"/>
    <col min="5" max="6" width="4.140625" style="0" customWidth="1"/>
    <col min="7" max="7" width="21.57421875" style="0" customWidth="1"/>
    <col min="8" max="8" width="10.28125" style="0" customWidth="1"/>
    <col min="9" max="9" width="10.00390625" style="0" bestFit="1" customWidth="1"/>
    <col min="10" max="10" width="12.00390625" style="0" customWidth="1"/>
    <col min="11" max="11" width="11.8515625" style="0" customWidth="1"/>
    <col min="12" max="12" width="11.00390625" style="0" customWidth="1"/>
    <col min="13" max="13" width="13.421875" style="0" customWidth="1"/>
  </cols>
  <sheetData>
    <row r="1" spans="1:13" ht="41.25" customHeight="1">
      <c r="A1" s="106"/>
      <c r="B1" s="219" t="s">
        <v>78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39.75" customHeight="1" thickBot="1">
      <c r="A2" s="106"/>
      <c r="B2" s="220" t="s">
        <v>77</v>
      </c>
      <c r="C2" s="220"/>
      <c r="D2" s="220"/>
      <c r="E2" s="106"/>
      <c r="F2" s="106"/>
      <c r="G2" s="218" t="s">
        <v>76</v>
      </c>
      <c r="H2" s="218"/>
      <c r="I2" s="218"/>
      <c r="J2" s="218"/>
      <c r="K2" s="218"/>
      <c r="L2" s="218"/>
      <c r="M2" s="218"/>
    </row>
    <row r="3" spans="1:13" ht="49.5" customHeight="1" thickBot="1">
      <c r="A3" s="106"/>
      <c r="B3" s="216" t="s">
        <v>14</v>
      </c>
      <c r="C3" s="217"/>
      <c r="D3" s="107"/>
      <c r="E3" s="106"/>
      <c r="F3" s="106"/>
      <c r="G3" s="106"/>
      <c r="H3" s="108" t="s">
        <v>70</v>
      </c>
      <c r="I3" s="108" t="s">
        <v>71</v>
      </c>
      <c r="J3" s="108" t="s">
        <v>72</v>
      </c>
      <c r="K3" s="108" t="s">
        <v>73</v>
      </c>
      <c r="L3" s="108" t="s">
        <v>74</v>
      </c>
      <c r="M3" s="108" t="s">
        <v>75</v>
      </c>
    </row>
    <row r="4" spans="1:19" ht="26.25" customHeight="1">
      <c r="A4" s="106"/>
      <c r="B4" s="109" t="s">
        <v>15</v>
      </c>
      <c r="C4" s="110" t="s">
        <v>16</v>
      </c>
      <c r="D4" s="111" t="s">
        <v>8</v>
      </c>
      <c r="E4" s="106"/>
      <c r="F4" s="106"/>
      <c r="G4" s="112" t="s">
        <v>20</v>
      </c>
      <c r="H4" s="113">
        <f>J4+M4</f>
        <v>678</v>
      </c>
      <c r="I4" s="113">
        <f>K4+L4+M4</f>
        <v>678</v>
      </c>
      <c r="J4" s="113">
        <f>K4+L4</f>
        <v>543</v>
      </c>
      <c r="K4" s="113">
        <f>CAMERA!V19</f>
        <v>17</v>
      </c>
      <c r="L4" s="113">
        <f>SUM(CAMERA!X19:AA19)</f>
        <v>526</v>
      </c>
      <c r="M4" s="113">
        <f>CAMERA!$T$19</f>
        <v>135</v>
      </c>
      <c r="N4" s="80"/>
      <c r="O4" s="80"/>
      <c r="P4" s="80"/>
      <c r="Q4" s="80"/>
      <c r="R4" s="80"/>
      <c r="S4" s="80"/>
    </row>
    <row r="5" spans="1:19" s="32" customFormat="1" ht="26.25" customHeight="1">
      <c r="A5" s="114"/>
      <c r="B5" s="115">
        <v>1</v>
      </c>
      <c r="C5" s="116" t="s">
        <v>17</v>
      </c>
      <c r="D5" s="105">
        <f>CAMERA!BY12</f>
        <v>0</v>
      </c>
      <c r="E5" s="114"/>
      <c r="F5" s="114"/>
      <c r="G5" s="112" t="s">
        <v>27</v>
      </c>
      <c r="H5" s="113">
        <f aca="true" t="shared" si="0" ref="H5:H13">J5+M5</f>
        <v>220</v>
      </c>
      <c r="I5" s="113">
        <f aca="true" t="shared" si="1" ref="I5:I13">K5+L5+M5</f>
        <v>220</v>
      </c>
      <c r="J5" s="113">
        <f aca="true" t="shared" si="2" ref="J5:J13">K5+L5</f>
        <v>85</v>
      </c>
      <c r="K5" s="113">
        <f>CAMERA!AD19</f>
        <v>4</v>
      </c>
      <c r="L5" s="113">
        <f>CAMERA!AF19</f>
        <v>81</v>
      </c>
      <c r="M5" s="113">
        <f>CAMERA!$T$19</f>
        <v>135</v>
      </c>
      <c r="N5" s="80"/>
      <c r="O5" s="80"/>
      <c r="P5" s="80"/>
      <c r="Q5" s="80"/>
      <c r="R5" s="80"/>
      <c r="S5" s="80"/>
    </row>
    <row r="6" spans="1:19" s="32" customFormat="1" ht="26.25" customHeight="1">
      <c r="A6" s="114"/>
      <c r="B6" s="115">
        <v>2</v>
      </c>
      <c r="C6" s="116" t="s">
        <v>17</v>
      </c>
      <c r="D6" s="105">
        <f>CAMERA!BY13</f>
        <v>0</v>
      </c>
      <c r="E6" s="114"/>
      <c r="F6" s="114"/>
      <c r="G6" s="112" t="s">
        <v>29</v>
      </c>
      <c r="H6" s="113">
        <f t="shared" si="0"/>
        <v>152</v>
      </c>
      <c r="I6" s="113">
        <f t="shared" si="1"/>
        <v>152</v>
      </c>
      <c r="J6" s="113">
        <f t="shared" si="2"/>
        <v>17</v>
      </c>
      <c r="K6" s="113">
        <f>CAMERA!AI19</f>
        <v>4</v>
      </c>
      <c r="L6" s="113">
        <f>CAMERA!AK19</f>
        <v>13</v>
      </c>
      <c r="M6" s="113">
        <f>CAMERA!$T$19</f>
        <v>135</v>
      </c>
      <c r="N6" s="80"/>
      <c r="O6" s="80"/>
      <c r="P6" s="80"/>
      <c r="Q6" s="80"/>
      <c r="R6" s="80"/>
      <c r="S6" s="80"/>
    </row>
    <row r="7" spans="1:19" s="32" customFormat="1" ht="26.25" customHeight="1">
      <c r="A7" s="114"/>
      <c r="B7" s="115">
        <v>3</v>
      </c>
      <c r="C7" s="116" t="s">
        <v>18</v>
      </c>
      <c r="D7" s="105">
        <f>CAMERA!BY14</f>
        <v>0</v>
      </c>
      <c r="E7" s="114"/>
      <c r="F7" s="114"/>
      <c r="G7" s="112" t="s">
        <v>30</v>
      </c>
      <c r="H7" s="113">
        <f t="shared" si="0"/>
        <v>144</v>
      </c>
      <c r="I7" s="113">
        <f t="shared" si="1"/>
        <v>144</v>
      </c>
      <c r="J7" s="113">
        <f t="shared" si="2"/>
        <v>9</v>
      </c>
      <c r="K7" s="113">
        <f>CAMERA!AN19</f>
        <v>0</v>
      </c>
      <c r="L7" s="113">
        <f>CAMERA!AP19</f>
        <v>9</v>
      </c>
      <c r="M7" s="113">
        <f>CAMERA!$T$19</f>
        <v>135</v>
      </c>
      <c r="N7" s="80"/>
      <c r="O7" s="80"/>
      <c r="P7" s="80"/>
      <c r="Q7" s="80"/>
      <c r="R7" s="80"/>
      <c r="S7" s="80"/>
    </row>
    <row r="8" spans="1:19" s="32" customFormat="1" ht="26.25" customHeight="1">
      <c r="A8" s="114"/>
      <c r="B8" s="115">
        <v>4</v>
      </c>
      <c r="C8" s="116" t="s">
        <v>18</v>
      </c>
      <c r="D8" s="105">
        <f>CAMERA!BY15</f>
        <v>0</v>
      </c>
      <c r="E8" s="114"/>
      <c r="F8" s="114"/>
      <c r="G8" s="112" t="s">
        <v>32</v>
      </c>
      <c r="H8" s="113">
        <f t="shared" si="0"/>
        <v>2537</v>
      </c>
      <c r="I8" s="113">
        <f t="shared" si="1"/>
        <v>2537</v>
      </c>
      <c r="J8" s="113">
        <f t="shared" si="2"/>
        <v>2402</v>
      </c>
      <c r="K8" s="113">
        <f>CAMERA!AS19</f>
        <v>58</v>
      </c>
      <c r="L8" s="113">
        <f>CAMERA!AU19</f>
        <v>2344</v>
      </c>
      <c r="M8" s="113">
        <f>CAMERA!$T$19</f>
        <v>135</v>
      </c>
      <c r="N8" s="80"/>
      <c r="O8" s="80"/>
      <c r="P8" s="80"/>
      <c r="Q8" s="80"/>
      <c r="R8" s="80"/>
      <c r="S8" s="80"/>
    </row>
    <row r="9" spans="1:19" s="32" customFormat="1" ht="26.25" customHeight="1">
      <c r="A9" s="114"/>
      <c r="B9" s="115">
        <v>5</v>
      </c>
      <c r="C9" s="116" t="s">
        <v>18</v>
      </c>
      <c r="D9" s="105">
        <f>CAMERA!BY16</f>
        <v>0</v>
      </c>
      <c r="E9" s="114"/>
      <c r="F9" s="114"/>
      <c r="G9" s="112" t="s">
        <v>34</v>
      </c>
      <c r="H9" s="113">
        <f t="shared" si="0"/>
        <v>1476</v>
      </c>
      <c r="I9" s="113">
        <f t="shared" si="1"/>
        <v>1476</v>
      </c>
      <c r="J9" s="113">
        <f t="shared" si="2"/>
        <v>1341</v>
      </c>
      <c r="K9" s="113">
        <f>CAMERA!AX19</f>
        <v>14</v>
      </c>
      <c r="L9" s="113">
        <f>SUM(CAMERA!AZ19:BC19)</f>
        <v>1327</v>
      </c>
      <c r="M9" s="113">
        <f>CAMERA!$T$19</f>
        <v>135</v>
      </c>
      <c r="N9" s="80"/>
      <c r="O9" s="80"/>
      <c r="P9" s="80"/>
      <c r="Q9" s="80"/>
      <c r="R9" s="80"/>
      <c r="S9" s="80"/>
    </row>
    <row r="10" spans="1:19" s="32" customFormat="1" ht="26.25" customHeight="1">
      <c r="A10" s="114"/>
      <c r="B10" s="115">
        <v>6</v>
      </c>
      <c r="C10" s="116" t="s">
        <v>17</v>
      </c>
      <c r="D10" s="105">
        <f>CAMERA!BY17</f>
        <v>0</v>
      </c>
      <c r="E10" s="114"/>
      <c r="F10" s="114"/>
      <c r="G10" s="112" t="s">
        <v>39</v>
      </c>
      <c r="H10" s="113">
        <f t="shared" si="0"/>
        <v>171</v>
      </c>
      <c r="I10" s="113">
        <f t="shared" si="1"/>
        <v>171</v>
      </c>
      <c r="J10" s="113">
        <f t="shared" si="2"/>
        <v>36</v>
      </c>
      <c r="K10" s="113">
        <f>CAMERA!BF19</f>
        <v>0</v>
      </c>
      <c r="L10" s="113">
        <f>CAMERA!BH19</f>
        <v>36</v>
      </c>
      <c r="M10" s="113">
        <f>CAMERA!$T$19</f>
        <v>135</v>
      </c>
      <c r="N10" s="80"/>
      <c r="O10" s="80"/>
      <c r="P10" s="80"/>
      <c r="Q10" s="80"/>
      <c r="R10" s="80"/>
      <c r="S10" s="80"/>
    </row>
    <row r="11" spans="1:19" s="32" customFormat="1" ht="26.25" customHeight="1" thickBot="1">
      <c r="A11" s="114"/>
      <c r="B11" s="117">
        <v>7</v>
      </c>
      <c r="C11" s="118" t="s">
        <v>17</v>
      </c>
      <c r="D11" s="119">
        <f>CAMERA!BY18</f>
        <v>0</v>
      </c>
      <c r="E11" s="114"/>
      <c r="F11" s="114"/>
      <c r="G11" s="112" t="s">
        <v>41</v>
      </c>
      <c r="H11" s="113">
        <f t="shared" si="0"/>
        <v>174</v>
      </c>
      <c r="I11" s="113">
        <f t="shared" si="1"/>
        <v>174</v>
      </c>
      <c r="J11" s="113">
        <f t="shared" si="2"/>
        <v>39</v>
      </c>
      <c r="K11" s="113">
        <f>CAMERA!BK19</f>
        <v>0</v>
      </c>
      <c r="L11" s="113">
        <f>CAMERA!BM19</f>
        <v>39</v>
      </c>
      <c r="M11" s="113">
        <f>CAMERA!$T$19</f>
        <v>135</v>
      </c>
      <c r="N11" s="80"/>
      <c r="O11" s="80"/>
      <c r="P11" s="80"/>
      <c r="Q11" s="80"/>
      <c r="R11" s="80"/>
      <c r="S11" s="80"/>
    </row>
    <row r="12" spans="1:19" s="32" customFormat="1" ht="26.25" customHeight="1" thickBot="1">
      <c r="A12" s="114"/>
      <c r="B12" s="114"/>
      <c r="C12" s="120" t="s">
        <v>9</v>
      </c>
      <c r="D12" s="121">
        <f>CAMERA!BY19</f>
        <v>0</v>
      </c>
      <c r="E12" s="114"/>
      <c r="F12" s="114"/>
      <c r="G12" s="112" t="s">
        <v>43</v>
      </c>
      <c r="H12" s="113">
        <f t="shared" si="0"/>
        <v>154</v>
      </c>
      <c r="I12" s="113">
        <f t="shared" si="1"/>
        <v>154</v>
      </c>
      <c r="J12" s="113">
        <f t="shared" si="2"/>
        <v>19</v>
      </c>
      <c r="K12" s="113">
        <f>CAMERA!BP19</f>
        <v>0</v>
      </c>
      <c r="L12" s="113">
        <f>CAMERA!BR19</f>
        <v>19</v>
      </c>
      <c r="M12" s="113">
        <f>CAMERA!$T$19</f>
        <v>135</v>
      </c>
      <c r="N12" s="80"/>
      <c r="O12" s="80"/>
      <c r="P12" s="80"/>
      <c r="Q12" s="80"/>
      <c r="R12" s="80"/>
      <c r="S12" s="80"/>
    </row>
    <row r="13" spans="1:19" ht="13.5" thickBot="1">
      <c r="A13" s="106"/>
      <c r="B13" s="106"/>
      <c r="C13" s="106"/>
      <c r="D13" s="107"/>
      <c r="E13" s="106"/>
      <c r="F13" s="106"/>
      <c r="G13" s="112" t="s">
        <v>45</v>
      </c>
      <c r="H13" s="113">
        <f t="shared" si="0"/>
        <v>148</v>
      </c>
      <c r="I13" s="113">
        <f t="shared" si="1"/>
        <v>148</v>
      </c>
      <c r="J13" s="113">
        <f t="shared" si="2"/>
        <v>13</v>
      </c>
      <c r="K13" s="113">
        <f>CAMERA!BU19</f>
        <v>0</v>
      </c>
      <c r="L13" s="113">
        <f>CAMERA!BW19</f>
        <v>13</v>
      </c>
      <c r="M13" s="113">
        <f>CAMERA!$T$19</f>
        <v>135</v>
      </c>
      <c r="N13" s="80"/>
      <c r="O13" s="80"/>
      <c r="P13" s="80"/>
      <c r="Q13" s="80"/>
      <c r="R13" s="80"/>
      <c r="S13" s="80"/>
    </row>
    <row r="14" spans="1:19" ht="23.25" thickBot="1">
      <c r="A14" s="106"/>
      <c r="B14" s="106"/>
      <c r="C14" s="122" t="s">
        <v>82</v>
      </c>
      <c r="D14" s="107"/>
      <c r="E14" s="106"/>
      <c r="F14" s="106"/>
      <c r="G14" s="123"/>
      <c r="H14" s="123"/>
      <c r="I14" s="123"/>
      <c r="J14" s="123"/>
      <c r="K14" s="123"/>
      <c r="L14" s="123"/>
      <c r="M14" s="123"/>
      <c r="N14" s="80"/>
      <c r="O14" s="80"/>
      <c r="P14" s="80"/>
      <c r="Q14" s="80"/>
      <c r="R14" s="80"/>
      <c r="S14" s="80"/>
    </row>
    <row r="15" spans="1:19" ht="21.75" customHeight="1" thickBot="1">
      <c r="A15" s="106"/>
      <c r="B15" s="106"/>
      <c r="C15" s="124">
        <f>CAMERA!K5</f>
        <v>74.10543130990416</v>
      </c>
      <c r="D15" s="107"/>
      <c r="E15" s="106"/>
      <c r="F15" s="106"/>
      <c r="G15" s="123"/>
      <c r="H15" s="125"/>
      <c r="I15" s="125"/>
      <c r="J15" s="125"/>
      <c r="K15" s="125"/>
      <c r="L15" s="125"/>
      <c r="M15" s="125"/>
      <c r="N15" s="80"/>
      <c r="O15" s="80"/>
      <c r="P15" s="80"/>
      <c r="Q15" s="80"/>
      <c r="R15" s="80"/>
      <c r="S15" s="80"/>
    </row>
    <row r="16" spans="7:19" ht="12.75">
      <c r="G16" s="80"/>
      <c r="H16" s="81"/>
      <c r="I16" s="81"/>
      <c r="J16" s="81"/>
      <c r="K16" s="81"/>
      <c r="L16" s="81"/>
      <c r="M16" s="81"/>
      <c r="N16" s="81"/>
      <c r="O16" s="81"/>
      <c r="P16" s="80"/>
      <c r="Q16" s="80"/>
      <c r="R16" s="80"/>
      <c r="S16" s="80"/>
    </row>
    <row r="17" spans="7:19" ht="12.75">
      <c r="G17" s="80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80"/>
      <c r="S17" s="80"/>
    </row>
    <row r="18" spans="7:19" ht="12.75">
      <c r="G18" s="80"/>
      <c r="H18" s="81"/>
      <c r="I18" s="81"/>
      <c r="J18" s="81"/>
      <c r="K18" s="81"/>
      <c r="L18" s="81"/>
      <c r="M18" s="81"/>
      <c r="N18" s="81"/>
      <c r="O18" s="81"/>
      <c r="P18" s="80"/>
      <c r="Q18" s="80"/>
      <c r="R18" s="80"/>
      <c r="S18" s="80"/>
    </row>
    <row r="19" spans="7:19" ht="12.75">
      <c r="G19" s="80"/>
      <c r="H19" s="81"/>
      <c r="I19" s="81"/>
      <c r="J19" s="81"/>
      <c r="K19" s="81"/>
      <c r="L19" s="81"/>
      <c r="M19" s="81"/>
      <c r="N19" s="81"/>
      <c r="O19" s="81"/>
      <c r="P19" s="80"/>
      <c r="Q19" s="80"/>
      <c r="R19" s="80"/>
      <c r="S19" s="80"/>
    </row>
    <row r="20" spans="7:19" ht="12.75">
      <c r="G20" s="80"/>
      <c r="H20" s="81"/>
      <c r="I20" s="81"/>
      <c r="J20" s="81"/>
      <c r="K20" s="81"/>
      <c r="L20" s="81"/>
      <c r="M20" s="81"/>
      <c r="N20" s="81"/>
      <c r="O20" s="81"/>
      <c r="P20" s="80"/>
      <c r="Q20" s="80"/>
      <c r="R20" s="80"/>
      <c r="S20" s="80"/>
    </row>
    <row r="21" spans="7:19" ht="12.75"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7:19" ht="12.75"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7:19" ht="12.75"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7:19" ht="12.75"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7:19" ht="12.75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7:19" ht="12.75"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7:19" ht="12.75"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7:19" ht="12.75"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7:19" ht="12.75"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7:19" ht="12.75"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7:19" ht="12.75"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7:19" ht="12.75"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7:19" ht="12.75"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7:19" ht="12.75"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7:19" ht="12.75"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7:19" ht="12.75"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7:19" ht="12.75"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7:19" ht="12.75"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7:19" ht="12.75"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7:19" ht="12.75"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7:19" ht="12.75"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7:19" ht="12.75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7:19" ht="12.75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7:19" ht="12.75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7:19" ht="12.75"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7:19" ht="12.75"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7:19" ht="12.75"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7:19" ht="12.75"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7:19" ht="12.75"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7:19" ht="12.75"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7:19" ht="12.75"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7:19" ht="12.75"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7:19" ht="12.75"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7:19" ht="12.75"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7:19" ht="12.75"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spans="7:19" ht="12.75"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</row>
    <row r="57" spans="7:19" ht="12.75"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7:19" ht="12.75"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</row>
    <row r="59" spans="7:19" ht="12.75"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7:19" ht="12.75"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7:19" ht="12.75"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7:19" ht="12.75"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7:19" ht="12.75"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7:19" ht="12.75"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7:19" ht="12.75"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7:19" ht="12.75"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7:19" ht="12.75"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7:19" ht="12.75"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7:19" ht="12.75"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7:19" ht="12.75"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7:19" ht="12.75"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7:19" ht="12.75"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7:19" ht="12.75"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7:19" ht="12.75"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7:19" ht="12.75"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7:19" ht="12.75"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7:19" ht="12.75"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7:19" ht="12.75"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7:19" ht="12.75"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7:19" ht="12.75"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7:19" ht="12.75"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7:19" ht="12.75"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7:19" ht="12.75"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7:19" ht="12.75"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7:19" ht="12.75"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7:19" ht="12.75"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7:19" ht="12.75"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7:19" ht="12.75"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7:19" ht="12.75"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7:19" ht="12.75"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7:19" ht="12.75"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7:19" ht="12.75"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7:19" ht="12.75"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7:19" ht="12.75"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7:19" ht="12.75"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7:19" ht="12.75"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7:19" ht="12.75"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7:19" ht="12.75"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7:19" ht="12.75"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7:19" ht="12.75"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7:19" ht="12.75"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7:19" ht="12.75"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7:19" ht="12.75"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7:19" ht="12.75"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7:19" ht="12.75"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7:19" ht="12.75"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7:19" ht="12.75"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7:19" ht="12.75"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7:19" ht="12.75"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7:19" ht="12.75"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7:19" ht="12.75"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7:19" ht="12.75"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7:19" ht="12.75"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7:19" ht="12.75"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7:19" ht="12.75"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7:19" ht="12.75"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7:19" ht="12.75"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7:19" ht="12.75"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7:19" ht="12.75"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7:19" ht="12.75"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7:19" ht="12.75"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7:19" ht="12.75"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7:19" ht="12.75"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7:19" ht="12.75"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7:19" ht="12.75"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7:19" ht="12.75"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7:19" ht="12.75"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7:19" ht="12.75"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7:19" ht="12.75"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</sheetData>
  <sheetProtection sheet="1" objects="1" scenarios="1"/>
  <mergeCells count="4">
    <mergeCell ref="B3:C3"/>
    <mergeCell ref="G2:M2"/>
    <mergeCell ref="B1:M1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CK24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5.8515625" style="0" customWidth="1"/>
    <col min="4" max="4" width="5.57421875" style="0" customWidth="1"/>
    <col min="5" max="5" width="5.8515625" style="0" customWidth="1"/>
    <col min="6" max="6" width="6.00390625" style="0" customWidth="1"/>
    <col min="7" max="7" width="6.57421875" style="0" customWidth="1"/>
    <col min="8" max="8" width="6.00390625" style="0" customWidth="1"/>
    <col min="9" max="9" width="5.7109375" style="1" customWidth="1"/>
    <col min="10" max="10" width="6.8515625" style="1" customWidth="1"/>
    <col min="11" max="11" width="7.57421875" style="1" customWidth="1"/>
    <col min="12" max="12" width="6.8515625" style="1" customWidth="1"/>
    <col min="13" max="13" width="7.140625" style="1" customWidth="1"/>
    <col min="14" max="14" width="6.8515625" style="1" customWidth="1"/>
    <col min="15" max="15" width="3.7109375" style="1" customWidth="1"/>
    <col min="16" max="16" width="5.421875" style="1" customWidth="1"/>
    <col min="17" max="17" width="3.8515625" style="1" customWidth="1"/>
    <col min="18" max="18" width="5.7109375" style="1" customWidth="1"/>
    <col min="19" max="19" width="4.28125" style="1" customWidth="1"/>
    <col min="20" max="20" width="4.140625" style="1" customWidth="1"/>
    <col min="21" max="25" width="7.140625" style="1" customWidth="1"/>
    <col min="26" max="30" width="7.28125" style="8" customWidth="1"/>
    <col min="31" max="73" width="6.140625" style="8" customWidth="1"/>
    <col min="74" max="74" width="8.7109375" style="1" customWidth="1"/>
    <col min="75" max="76" width="6.140625" style="1" customWidth="1"/>
    <col min="77" max="83" width="6.140625" style="8" customWidth="1"/>
    <col min="84" max="84" width="8.7109375" style="1" customWidth="1"/>
    <col min="85" max="86" width="6.140625" style="1" customWidth="1"/>
    <col min="87" max="87" width="6.7109375" style="1" customWidth="1"/>
    <col min="89" max="89" width="9.140625" style="0" hidden="1" customWidth="1"/>
  </cols>
  <sheetData>
    <row r="1" spans="1:24" ht="44.25" customHeight="1">
      <c r="A1" s="10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86" ht="25.5" customHeight="1">
      <c r="A2" s="11" t="s">
        <v>49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4"/>
      <c r="BW2" s="4"/>
      <c r="BX2" s="4"/>
      <c r="BY2" s="9"/>
      <c r="BZ2" s="9"/>
      <c r="CA2" s="9"/>
      <c r="CB2" s="9"/>
      <c r="CC2" s="9"/>
      <c r="CD2" s="9"/>
      <c r="CE2" s="9"/>
      <c r="CF2" s="4"/>
      <c r="CG2" s="4"/>
      <c r="CH2" s="4"/>
    </row>
    <row r="3" spans="1:22" ht="20.25" customHeight="1">
      <c r="A3" s="15"/>
      <c r="B3" s="17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20.25" customHeight="1" thickBot="1">
      <c r="A4" s="1"/>
      <c r="B4" s="2"/>
      <c r="C4" s="2"/>
      <c r="D4" s="12"/>
      <c r="E4" s="12"/>
      <c r="F4" s="126"/>
      <c r="G4" s="12"/>
      <c r="H4" s="12"/>
      <c r="I4" s="12"/>
      <c r="J4" s="82"/>
      <c r="K4" s="83" t="s">
        <v>47</v>
      </c>
      <c r="L4" s="8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ht="20.25" customHeight="1" thickBot="1">
      <c r="C5" s="13"/>
      <c r="D5" s="13"/>
      <c r="E5" s="13"/>
      <c r="F5" s="13"/>
      <c r="G5" s="13"/>
      <c r="H5" s="13"/>
      <c r="I5" s="13"/>
      <c r="J5" s="84"/>
      <c r="K5" s="16">
        <f>IF(M19=0,"",(M19/G19*100))</f>
        <v>73.43721688711723</v>
      </c>
      <c r="L5" s="84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4" ht="20.25" customHeight="1">
      <c r="B6" s="13"/>
      <c r="C6" s="13"/>
      <c r="D6" s="13"/>
      <c r="E6" s="13"/>
      <c r="F6" s="13"/>
      <c r="G6" s="13"/>
      <c r="H6" s="13"/>
      <c r="I6" s="13"/>
      <c r="J6" s="84"/>
      <c r="K6" s="85"/>
      <c r="L6" s="84"/>
      <c r="M6" s="13"/>
      <c r="N6" s="13"/>
      <c r="O6" s="13"/>
      <c r="P6" s="13"/>
      <c r="Q6" s="13"/>
      <c r="R6" s="13"/>
      <c r="S6" s="13"/>
      <c r="T6" s="13"/>
      <c r="U6" s="13"/>
      <c r="V6" s="13"/>
      <c r="X6" s="14"/>
    </row>
    <row r="7" spans="2:87" s="86" customFormat="1" ht="20.25" customHeight="1" thickBot="1">
      <c r="B7" s="87"/>
      <c r="C7" s="87"/>
      <c r="D7" s="87"/>
      <c r="E7" s="87"/>
      <c r="F7" s="87"/>
      <c r="G7" s="87"/>
      <c r="H7" s="87"/>
      <c r="I7" s="87"/>
      <c r="J7" s="87"/>
      <c r="K7" s="88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"/>
      <c r="X7" s="14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1:86" ht="12.75">
      <c r="A8" s="206" t="s">
        <v>14</v>
      </c>
      <c r="B8" s="207"/>
      <c r="C8" s="180" t="s">
        <v>2</v>
      </c>
      <c r="D8" s="181"/>
      <c r="E8" s="181"/>
      <c r="F8" s="181"/>
      <c r="G8" s="181"/>
      <c r="H8" s="182"/>
      <c r="I8" s="186" t="s">
        <v>10</v>
      </c>
      <c r="J8" s="187"/>
      <c r="K8" s="187"/>
      <c r="L8" s="187"/>
      <c r="M8" s="187"/>
      <c r="N8" s="188"/>
      <c r="O8" s="180" t="s">
        <v>3</v>
      </c>
      <c r="P8" s="181"/>
      <c r="Q8" s="181"/>
      <c r="R8" s="181"/>
      <c r="S8" s="181"/>
      <c r="T8" s="182"/>
      <c r="U8" s="222" t="s">
        <v>50</v>
      </c>
      <c r="V8" s="223"/>
      <c r="W8" s="223"/>
      <c r="X8" s="223"/>
      <c r="Y8" s="224"/>
      <c r="Z8" s="232" t="s">
        <v>51</v>
      </c>
      <c r="AA8" s="233"/>
      <c r="AB8" s="233"/>
      <c r="AC8" s="233"/>
      <c r="AD8" s="234"/>
      <c r="AE8" s="238" t="s">
        <v>53</v>
      </c>
      <c r="AF8" s="239"/>
      <c r="AG8" s="239"/>
      <c r="AH8" s="239"/>
      <c r="AI8" s="239"/>
      <c r="AJ8" s="239"/>
      <c r="AK8" s="239"/>
      <c r="AL8" s="240"/>
      <c r="AM8" s="232" t="s">
        <v>54</v>
      </c>
      <c r="AN8" s="233"/>
      <c r="AO8" s="233"/>
      <c r="AP8" s="233"/>
      <c r="AQ8" s="234"/>
      <c r="AR8" s="222" t="s">
        <v>56</v>
      </c>
      <c r="AS8" s="223"/>
      <c r="AT8" s="223"/>
      <c r="AU8" s="223"/>
      <c r="AV8" s="224"/>
      <c r="AW8" s="232" t="s">
        <v>57</v>
      </c>
      <c r="AX8" s="233"/>
      <c r="AY8" s="233"/>
      <c r="AZ8" s="233"/>
      <c r="BA8" s="234"/>
      <c r="BB8" s="222" t="s">
        <v>58</v>
      </c>
      <c r="BC8" s="223"/>
      <c r="BD8" s="223"/>
      <c r="BE8" s="223"/>
      <c r="BF8" s="223"/>
      <c r="BG8" s="223"/>
      <c r="BH8" s="223"/>
      <c r="BI8" s="224"/>
      <c r="BJ8" s="232" t="s">
        <v>60</v>
      </c>
      <c r="BK8" s="233"/>
      <c r="BL8" s="233"/>
      <c r="BM8" s="233"/>
      <c r="BN8" s="234"/>
      <c r="BO8" s="222" t="s">
        <v>61</v>
      </c>
      <c r="BP8" s="223"/>
      <c r="BQ8" s="223"/>
      <c r="BR8" s="223"/>
      <c r="BS8" s="224"/>
      <c r="BT8" s="232" t="s">
        <v>62</v>
      </c>
      <c r="BU8" s="233"/>
      <c r="BV8" s="233"/>
      <c r="BW8" s="233"/>
      <c r="BX8" s="234"/>
      <c r="BY8" s="222" t="s">
        <v>64</v>
      </c>
      <c r="BZ8" s="223"/>
      <c r="CA8" s="223"/>
      <c r="CB8" s="223"/>
      <c r="CC8" s="224"/>
      <c r="CD8" s="232" t="s">
        <v>65</v>
      </c>
      <c r="CE8" s="233"/>
      <c r="CF8" s="233"/>
      <c r="CG8" s="233"/>
      <c r="CH8" s="234"/>
    </row>
    <row r="9" spans="1:86" ht="25.5" customHeight="1" thickBot="1">
      <c r="A9" s="208"/>
      <c r="B9" s="209"/>
      <c r="C9" s="183"/>
      <c r="D9" s="184"/>
      <c r="E9" s="184"/>
      <c r="F9" s="184"/>
      <c r="G9" s="184"/>
      <c r="H9" s="185"/>
      <c r="I9" s="189"/>
      <c r="J9" s="190"/>
      <c r="K9" s="190"/>
      <c r="L9" s="190"/>
      <c r="M9" s="190"/>
      <c r="N9" s="191"/>
      <c r="O9" s="183"/>
      <c r="P9" s="184"/>
      <c r="Q9" s="184"/>
      <c r="R9" s="184"/>
      <c r="S9" s="184"/>
      <c r="T9" s="185"/>
      <c r="U9" s="225"/>
      <c r="V9" s="226"/>
      <c r="W9" s="226"/>
      <c r="X9" s="226"/>
      <c r="Y9" s="227"/>
      <c r="Z9" s="235"/>
      <c r="AA9" s="236"/>
      <c r="AB9" s="236"/>
      <c r="AC9" s="236"/>
      <c r="AD9" s="237"/>
      <c r="AE9" s="241"/>
      <c r="AF9" s="242"/>
      <c r="AG9" s="242"/>
      <c r="AH9" s="242"/>
      <c r="AI9" s="242"/>
      <c r="AJ9" s="242"/>
      <c r="AK9" s="242"/>
      <c r="AL9" s="243"/>
      <c r="AM9" s="235"/>
      <c r="AN9" s="236"/>
      <c r="AO9" s="236"/>
      <c r="AP9" s="236"/>
      <c r="AQ9" s="237"/>
      <c r="AR9" s="225"/>
      <c r="AS9" s="226"/>
      <c r="AT9" s="226"/>
      <c r="AU9" s="226"/>
      <c r="AV9" s="227"/>
      <c r="AW9" s="235"/>
      <c r="AX9" s="236"/>
      <c r="AY9" s="236"/>
      <c r="AZ9" s="236"/>
      <c r="BA9" s="237"/>
      <c r="BB9" s="225"/>
      <c r="BC9" s="226"/>
      <c r="BD9" s="226"/>
      <c r="BE9" s="226"/>
      <c r="BF9" s="226"/>
      <c r="BG9" s="226"/>
      <c r="BH9" s="226"/>
      <c r="BI9" s="227"/>
      <c r="BJ9" s="235"/>
      <c r="BK9" s="236"/>
      <c r="BL9" s="236"/>
      <c r="BM9" s="236"/>
      <c r="BN9" s="237"/>
      <c r="BO9" s="225"/>
      <c r="BP9" s="226"/>
      <c r="BQ9" s="226"/>
      <c r="BR9" s="226"/>
      <c r="BS9" s="227"/>
      <c r="BT9" s="235"/>
      <c r="BU9" s="236"/>
      <c r="BV9" s="236"/>
      <c r="BW9" s="236"/>
      <c r="BX9" s="237"/>
      <c r="BY9" s="225"/>
      <c r="BZ9" s="226"/>
      <c r="CA9" s="226"/>
      <c r="CB9" s="226"/>
      <c r="CC9" s="227"/>
      <c r="CD9" s="235"/>
      <c r="CE9" s="236"/>
      <c r="CF9" s="236"/>
      <c r="CG9" s="236"/>
      <c r="CH9" s="237"/>
    </row>
    <row r="10" spans="1:87" ht="20.25" customHeight="1">
      <c r="A10" s="172" t="s">
        <v>15</v>
      </c>
      <c r="B10" s="174" t="s">
        <v>16</v>
      </c>
      <c r="C10" s="176" t="s">
        <v>11</v>
      </c>
      <c r="D10" s="178" t="s">
        <v>13</v>
      </c>
      <c r="E10" s="200" t="s">
        <v>12</v>
      </c>
      <c r="F10" s="178" t="s">
        <v>13</v>
      </c>
      <c r="G10" s="195" t="s">
        <v>9</v>
      </c>
      <c r="H10" s="214" t="s">
        <v>13</v>
      </c>
      <c r="I10" s="210" t="s">
        <v>0</v>
      </c>
      <c r="J10" s="198" t="s">
        <v>13</v>
      </c>
      <c r="K10" s="212" t="s">
        <v>1</v>
      </c>
      <c r="L10" s="198" t="s">
        <v>13</v>
      </c>
      <c r="M10" s="195" t="s">
        <v>9</v>
      </c>
      <c r="N10" s="170" t="s">
        <v>13</v>
      </c>
      <c r="O10" s="172" t="s">
        <v>4</v>
      </c>
      <c r="P10" s="192" t="s">
        <v>13</v>
      </c>
      <c r="Q10" s="192" t="s">
        <v>5</v>
      </c>
      <c r="R10" s="192" t="s">
        <v>13</v>
      </c>
      <c r="S10" s="192" t="s">
        <v>6</v>
      </c>
      <c r="T10" s="204" t="s">
        <v>7</v>
      </c>
      <c r="U10" s="230" t="s">
        <v>67</v>
      </c>
      <c r="V10" s="146" t="s">
        <v>69</v>
      </c>
      <c r="W10" s="140" t="s">
        <v>13</v>
      </c>
      <c r="X10" s="142" t="s">
        <v>46</v>
      </c>
      <c r="Y10" s="228" t="s">
        <v>26</v>
      </c>
      <c r="Z10" s="244" t="s">
        <v>21</v>
      </c>
      <c r="AA10" s="146" t="s">
        <v>69</v>
      </c>
      <c r="AB10" s="140" t="s">
        <v>13</v>
      </c>
      <c r="AC10" s="142" t="s">
        <v>52</v>
      </c>
      <c r="AD10" s="246" t="s">
        <v>26</v>
      </c>
      <c r="AE10" s="230" t="s">
        <v>21</v>
      </c>
      <c r="AF10" s="146" t="s">
        <v>69</v>
      </c>
      <c r="AG10" s="140" t="s">
        <v>13</v>
      </c>
      <c r="AH10" s="142" t="s">
        <v>22</v>
      </c>
      <c r="AI10" s="142" t="s">
        <v>23</v>
      </c>
      <c r="AJ10" s="142" t="s">
        <v>24</v>
      </c>
      <c r="AK10" s="142" t="s">
        <v>25</v>
      </c>
      <c r="AL10" s="228" t="s">
        <v>26</v>
      </c>
      <c r="AM10" s="244" t="s">
        <v>21</v>
      </c>
      <c r="AN10" s="146" t="s">
        <v>69</v>
      </c>
      <c r="AO10" s="140" t="s">
        <v>13</v>
      </c>
      <c r="AP10" s="142" t="s">
        <v>55</v>
      </c>
      <c r="AQ10" s="246" t="s">
        <v>26</v>
      </c>
      <c r="AR10" s="230" t="s">
        <v>21</v>
      </c>
      <c r="AS10" s="146" t="s">
        <v>69</v>
      </c>
      <c r="AT10" s="140" t="s">
        <v>13</v>
      </c>
      <c r="AU10" s="142" t="s">
        <v>44</v>
      </c>
      <c r="AV10" s="228" t="s">
        <v>26</v>
      </c>
      <c r="AW10" s="244" t="s">
        <v>21</v>
      </c>
      <c r="AX10" s="146" t="s">
        <v>69</v>
      </c>
      <c r="AY10" s="140" t="s">
        <v>13</v>
      </c>
      <c r="AZ10" s="142" t="s">
        <v>28</v>
      </c>
      <c r="BA10" s="246" t="s">
        <v>26</v>
      </c>
      <c r="BB10" s="230" t="s">
        <v>21</v>
      </c>
      <c r="BC10" s="146" t="s">
        <v>69</v>
      </c>
      <c r="BD10" s="140" t="s">
        <v>13</v>
      </c>
      <c r="BE10" s="142" t="s">
        <v>38</v>
      </c>
      <c r="BF10" s="142" t="s">
        <v>35</v>
      </c>
      <c r="BG10" s="142" t="s">
        <v>59</v>
      </c>
      <c r="BH10" s="142" t="s">
        <v>36</v>
      </c>
      <c r="BI10" s="228" t="s">
        <v>26</v>
      </c>
      <c r="BJ10" s="244" t="s">
        <v>21</v>
      </c>
      <c r="BK10" s="146" t="s">
        <v>69</v>
      </c>
      <c r="BL10" s="221" t="s">
        <v>13</v>
      </c>
      <c r="BM10" s="142" t="s">
        <v>40</v>
      </c>
      <c r="BN10" s="246" t="s">
        <v>26</v>
      </c>
      <c r="BO10" s="230" t="s">
        <v>21</v>
      </c>
      <c r="BP10" s="146" t="s">
        <v>69</v>
      </c>
      <c r="BQ10" s="140" t="s">
        <v>13</v>
      </c>
      <c r="BR10" s="142" t="s">
        <v>31</v>
      </c>
      <c r="BS10" s="228" t="s">
        <v>26</v>
      </c>
      <c r="BT10" s="244" t="s">
        <v>21</v>
      </c>
      <c r="BU10" s="146" t="s">
        <v>69</v>
      </c>
      <c r="BV10" s="140" t="s">
        <v>13</v>
      </c>
      <c r="BW10" s="142" t="s">
        <v>63</v>
      </c>
      <c r="BX10" s="246" t="s">
        <v>26</v>
      </c>
      <c r="BY10" s="230" t="s">
        <v>21</v>
      </c>
      <c r="BZ10" s="146" t="s">
        <v>69</v>
      </c>
      <c r="CA10" s="140" t="s">
        <v>13</v>
      </c>
      <c r="CB10" s="142" t="s">
        <v>42</v>
      </c>
      <c r="CC10" s="228" t="s">
        <v>26</v>
      </c>
      <c r="CD10" s="244" t="s">
        <v>21</v>
      </c>
      <c r="CE10" s="146" t="s">
        <v>69</v>
      </c>
      <c r="CF10" s="140" t="s">
        <v>13</v>
      </c>
      <c r="CG10" s="142" t="s">
        <v>66</v>
      </c>
      <c r="CH10" s="246" t="s">
        <v>26</v>
      </c>
      <c r="CI10" s="202" t="s">
        <v>8</v>
      </c>
    </row>
    <row r="11" spans="1:87" ht="79.5" customHeight="1">
      <c r="A11" s="173"/>
      <c r="B11" s="175"/>
      <c r="C11" s="177"/>
      <c r="D11" s="179"/>
      <c r="E11" s="201"/>
      <c r="F11" s="179"/>
      <c r="G11" s="196"/>
      <c r="H11" s="215"/>
      <c r="I11" s="211"/>
      <c r="J11" s="199"/>
      <c r="K11" s="213"/>
      <c r="L11" s="199"/>
      <c r="M11" s="196"/>
      <c r="N11" s="171"/>
      <c r="O11" s="197"/>
      <c r="P11" s="194"/>
      <c r="Q11" s="193"/>
      <c r="R11" s="194"/>
      <c r="S11" s="193"/>
      <c r="T11" s="205"/>
      <c r="U11" s="231"/>
      <c r="V11" s="147"/>
      <c r="W11" s="141"/>
      <c r="X11" s="143"/>
      <c r="Y11" s="229"/>
      <c r="Z11" s="245"/>
      <c r="AA11" s="147"/>
      <c r="AB11" s="141"/>
      <c r="AC11" s="143"/>
      <c r="AD11" s="247"/>
      <c r="AE11" s="231"/>
      <c r="AF11" s="147"/>
      <c r="AG11" s="141"/>
      <c r="AH11" s="143"/>
      <c r="AI11" s="143"/>
      <c r="AJ11" s="143"/>
      <c r="AK11" s="143"/>
      <c r="AL11" s="229"/>
      <c r="AM11" s="245"/>
      <c r="AN11" s="147"/>
      <c r="AO11" s="141"/>
      <c r="AP11" s="143"/>
      <c r="AQ11" s="247"/>
      <c r="AR11" s="231"/>
      <c r="AS11" s="147"/>
      <c r="AT11" s="141"/>
      <c r="AU11" s="143"/>
      <c r="AV11" s="229"/>
      <c r="AW11" s="245"/>
      <c r="AX11" s="147"/>
      <c r="AY11" s="141"/>
      <c r="AZ11" s="143"/>
      <c r="BA11" s="247"/>
      <c r="BB11" s="231"/>
      <c r="BC11" s="147"/>
      <c r="BD11" s="141"/>
      <c r="BE11" s="143"/>
      <c r="BF11" s="143"/>
      <c r="BG11" s="143"/>
      <c r="BH11" s="143"/>
      <c r="BI11" s="229"/>
      <c r="BJ11" s="245"/>
      <c r="BK11" s="147"/>
      <c r="BL11" s="140"/>
      <c r="BM11" s="143"/>
      <c r="BN11" s="247"/>
      <c r="BO11" s="231"/>
      <c r="BP11" s="147"/>
      <c r="BQ11" s="141"/>
      <c r="BR11" s="143"/>
      <c r="BS11" s="229"/>
      <c r="BT11" s="245"/>
      <c r="BU11" s="147"/>
      <c r="BV11" s="141"/>
      <c r="BW11" s="143"/>
      <c r="BX11" s="247"/>
      <c r="BY11" s="231"/>
      <c r="BZ11" s="147"/>
      <c r="CA11" s="141"/>
      <c r="CB11" s="143"/>
      <c r="CC11" s="229"/>
      <c r="CD11" s="245"/>
      <c r="CE11" s="147"/>
      <c r="CF11" s="141"/>
      <c r="CG11" s="143"/>
      <c r="CH11" s="247"/>
      <c r="CI11" s="203"/>
    </row>
    <row r="12" spans="1:89" s="32" customFormat="1" ht="30" customHeight="1">
      <c r="A12" s="18">
        <v>1</v>
      </c>
      <c r="B12" s="19" t="s">
        <v>17</v>
      </c>
      <c r="C12" s="90">
        <v>286</v>
      </c>
      <c r="D12" s="20">
        <f>IF(C12="",0,(C12*100)/$G$19)</f>
        <v>5.182098206196775</v>
      </c>
      <c r="E12" s="92">
        <v>296</v>
      </c>
      <c r="F12" s="20">
        <f>IF(E12="",0,(E12*100)/$G$19)</f>
        <v>5.36329045116869</v>
      </c>
      <c r="G12" s="21">
        <f>C12+E12</f>
        <v>582</v>
      </c>
      <c r="H12" s="22">
        <f>IF(G12=0,0,D12+F12)</f>
        <v>10.545388657365464</v>
      </c>
      <c r="I12" s="94">
        <v>215</v>
      </c>
      <c r="J12" s="23">
        <f>IF(I12="",0,(I12/C12))</f>
        <v>0.7517482517482518</v>
      </c>
      <c r="K12" s="89">
        <v>189</v>
      </c>
      <c r="L12" s="23">
        <f>IF(K12="",0,(K12/E12))</f>
        <v>0.6385135135135135</v>
      </c>
      <c r="M12" s="24">
        <f>I12+K12</f>
        <v>404</v>
      </c>
      <c r="N12" s="25">
        <f aca="true" t="shared" si="0" ref="N12:N19">IF(M12=0,0,(M12/G12))</f>
        <v>0.6941580756013745</v>
      </c>
      <c r="O12" s="97">
        <v>8</v>
      </c>
      <c r="P12" s="26">
        <f aca="true" t="shared" si="1" ref="P12:P18">IF(O12="",0,(O12/M12)*100)</f>
        <v>1.9801980198019802</v>
      </c>
      <c r="Q12" s="99">
        <v>2</v>
      </c>
      <c r="R12" s="26">
        <f aca="true" t="shared" si="2" ref="R12:R18">IF(Q12="",0,(Q12/M12)*100)</f>
        <v>0.49504950495049505</v>
      </c>
      <c r="S12" s="99">
        <v>0</v>
      </c>
      <c r="T12" s="28">
        <f>O12+Q12+S12</f>
        <v>10</v>
      </c>
      <c r="U12" s="127">
        <v>4</v>
      </c>
      <c r="V12" s="27">
        <f aca="true" t="shared" si="3" ref="V12:V18">IF(U12="","",U12-X12)</f>
        <v>0</v>
      </c>
      <c r="W12" s="26">
        <f aca="true" t="shared" si="4" ref="W12:W19">IF(U12="",0,((1*U12)/CK12)*100)</f>
        <v>1.015228426395939</v>
      </c>
      <c r="X12" s="99">
        <v>4</v>
      </c>
      <c r="Y12" s="68">
        <f aca="true" t="shared" si="5" ref="Y12:Y18">IF(SUM(X12:X12)&gt;U12,"ERR","")</f>
      </c>
      <c r="Z12" s="129">
        <v>2</v>
      </c>
      <c r="AA12" s="27">
        <f aca="true" t="shared" si="6" ref="AA12:AA18">IF(Z12="","",Z12-AC12)</f>
        <v>0</v>
      </c>
      <c r="AB12" s="26">
        <f aca="true" t="shared" si="7" ref="AB12:AB19">IF(Z12="",0,((1*Z12)/CK12)*100)</f>
        <v>0.5076142131979695</v>
      </c>
      <c r="AC12" s="99">
        <v>2</v>
      </c>
      <c r="AD12" s="69">
        <f aca="true" t="shared" si="8" ref="AD12:AD18">IF(SUM(AC12:AC12)&gt;Z12,"ERR","")</f>
      </c>
      <c r="AE12" s="127">
        <v>56</v>
      </c>
      <c r="AF12" s="27">
        <f aca="true" t="shared" si="9" ref="AF12:AF18">IF(AE12="","",AE12-SUM(AH12:AK12))</f>
        <v>1</v>
      </c>
      <c r="AG12" s="26">
        <f aca="true" t="shared" si="10" ref="AG12:AG19">IF(AE12="",0,((1*AE12)/CK12)*100)</f>
        <v>14.213197969543149</v>
      </c>
      <c r="AH12" s="99">
        <v>51</v>
      </c>
      <c r="AI12" s="99">
        <v>0</v>
      </c>
      <c r="AJ12" s="99">
        <v>2</v>
      </c>
      <c r="AK12" s="99">
        <v>2</v>
      </c>
      <c r="AL12" s="68">
        <f aca="true" t="shared" si="11" ref="AL12:AL18">IF(SUM(AH12:AK12)&gt;AE12,"ERR","")</f>
      </c>
      <c r="AM12" s="129">
        <v>1</v>
      </c>
      <c r="AN12" s="27">
        <f aca="true" t="shared" si="12" ref="AN12:AN18">IF(AM12="","",AM12-AP12)</f>
        <v>0</v>
      </c>
      <c r="AO12" s="26">
        <f aca="true" t="shared" si="13" ref="AO12:AO19">IF(AM12="",0,((1*AM12)/CK12)*100)</f>
        <v>0.25380710659898476</v>
      </c>
      <c r="AP12" s="99">
        <v>1</v>
      </c>
      <c r="AQ12" s="69">
        <f aca="true" t="shared" si="14" ref="AQ12:AQ18">IF(SUM(AP12:AP12)&gt;AM12,"ERR","")</f>
      </c>
      <c r="AR12" s="127">
        <v>3</v>
      </c>
      <c r="AS12" s="27">
        <f aca="true" t="shared" si="15" ref="AS12:AS18">IF(AR12="","",AR12-AU12)</f>
        <v>0</v>
      </c>
      <c r="AT12" s="26">
        <f aca="true" t="shared" si="16" ref="AT12:AT19">IF(AR12="",0,((1*AR12)/CK12)*100)</f>
        <v>0.7614213197969544</v>
      </c>
      <c r="AU12" s="99">
        <v>3</v>
      </c>
      <c r="AV12" s="68">
        <f aca="true" t="shared" si="17" ref="AV12:AV18">IF(SUM(AU12:AU12)&gt;AR12,"ERR","")</f>
      </c>
      <c r="AW12" s="129">
        <v>13</v>
      </c>
      <c r="AX12" s="27">
        <f aca="true" t="shared" si="18" ref="AX12:AX18">IF(AW12="","",AW12-AZ12)</f>
        <v>0</v>
      </c>
      <c r="AY12" s="26">
        <f aca="true" t="shared" si="19" ref="AY12:AY19">IF(AW12="",0,((1*AW12)/CK12)*100)</f>
        <v>3.2994923857868024</v>
      </c>
      <c r="AZ12" s="99">
        <v>13</v>
      </c>
      <c r="BA12" s="69">
        <f aca="true" t="shared" si="20" ref="BA12:BA18">IF(SUM(AZ12:AZ12)&gt;AW12,"ERR","")</f>
      </c>
      <c r="BB12" s="127">
        <v>118</v>
      </c>
      <c r="BC12" s="27">
        <f aca="true" t="shared" si="21" ref="BC12:BC18">IF(BB12="","",BB12-SUM(BE12:BH12))</f>
        <v>0</v>
      </c>
      <c r="BD12" s="26">
        <f aca="true" t="shared" si="22" ref="BD12:BD19">IF(BB12="",0,((1*BB12)/CK12)*100)</f>
        <v>29.949238578680205</v>
      </c>
      <c r="BE12" s="99">
        <v>13</v>
      </c>
      <c r="BF12" s="99">
        <v>13</v>
      </c>
      <c r="BG12" s="99">
        <v>7</v>
      </c>
      <c r="BH12" s="99">
        <v>85</v>
      </c>
      <c r="BI12" s="68">
        <f>IF(SUM(BE12:BH12)&gt;BB12,"ERR","")</f>
      </c>
      <c r="BJ12" s="129">
        <v>1</v>
      </c>
      <c r="BK12" s="27">
        <f aca="true" t="shared" si="23" ref="BK12:BK18">IF(BJ12="","",BJ12-BM12)</f>
        <v>0</v>
      </c>
      <c r="BL12" s="26">
        <f aca="true" t="shared" si="24" ref="BL12:BL19">IF(BJ12="",0,((1*BJ12)/CK12)*100)</f>
        <v>0.25380710659898476</v>
      </c>
      <c r="BM12" s="99">
        <v>1</v>
      </c>
      <c r="BN12" s="69">
        <f aca="true" t="shared" si="25" ref="BN12:BN18">IF(SUM(BM12:BM12)&gt;BJ12,"ERR","")</f>
      </c>
      <c r="BO12" s="127">
        <v>0</v>
      </c>
      <c r="BP12" s="27">
        <f aca="true" t="shared" si="26" ref="BP12:BP18">IF(BO12="","",BO12-BR12)</f>
        <v>0</v>
      </c>
      <c r="BQ12" s="26">
        <f aca="true" t="shared" si="27" ref="BQ12:BQ19">IF(BO12="",0,((1*BO12)/CK12)*100)</f>
        <v>0</v>
      </c>
      <c r="BR12" s="99">
        <v>0</v>
      </c>
      <c r="BS12" s="68">
        <f aca="true" t="shared" si="28" ref="BS12:BS18">IF(SUM(BR12:BR12)&gt;BO12,"ERR","")</f>
      </c>
      <c r="BT12" s="129">
        <v>0</v>
      </c>
      <c r="BU12" s="27">
        <f aca="true" t="shared" si="29" ref="BU12:BU18">IF(BT12="","",BT12-BW12)</f>
        <v>0</v>
      </c>
      <c r="BV12" s="26">
        <f>IF(BT12="",0,((1*BT12)/CK12)*100)</f>
        <v>0</v>
      </c>
      <c r="BW12" s="99">
        <v>0</v>
      </c>
      <c r="BX12" s="69">
        <f aca="true" t="shared" si="30" ref="BX12:BX18">IF(SUM(BW12:BW12)&gt;BT12,"ERR","")</f>
      </c>
      <c r="BY12" s="127">
        <v>3</v>
      </c>
      <c r="BZ12" s="27">
        <f aca="true" t="shared" si="31" ref="BZ12:BZ18">IF(BY12="","",BY12-CB12)</f>
        <v>0</v>
      </c>
      <c r="CA12" s="26">
        <f>IF(BY12="",0,((1*BY12)/CK12)*100)</f>
        <v>0.7614213197969544</v>
      </c>
      <c r="CB12" s="99">
        <v>3</v>
      </c>
      <c r="CC12" s="68">
        <f aca="true" t="shared" si="32" ref="CC12:CC18">IF(SUM(CB12:CB12)&gt;BY12,"ERR","")</f>
      </c>
      <c r="CD12" s="129">
        <v>193</v>
      </c>
      <c r="CE12" s="27">
        <f aca="true" t="shared" si="33" ref="CE12:CE18">IF(CD12="","",CD12-CG12)</f>
        <v>0</v>
      </c>
      <c r="CF12" s="26">
        <f aca="true" t="shared" si="34" ref="CF12:CF19">IF(CD12="",0,((1*CD12)/CK12)*100)</f>
        <v>48.984771573604064</v>
      </c>
      <c r="CG12" s="99">
        <v>193</v>
      </c>
      <c r="CH12" s="69">
        <f aca="true" t="shared" si="35" ref="CH12:CH18">IF(SUM(CG12:CG12)&gt;CD12,"ERR","")</f>
      </c>
      <c r="CI12" s="31">
        <f aca="true" t="shared" si="36" ref="CI12:CI19">M12-(T12+CK12)</f>
        <v>0</v>
      </c>
      <c r="CK12" s="32">
        <f aca="true" t="shared" si="37" ref="CK12:CK18">U12+Z12+AE12+AM12++AR12+AW12++BB12+BJ12+BO12+BT12+BY12+CD12</f>
        <v>394</v>
      </c>
    </row>
    <row r="13" spans="1:89" s="32" customFormat="1" ht="30" customHeight="1">
      <c r="A13" s="18">
        <v>2</v>
      </c>
      <c r="B13" s="19" t="s">
        <v>17</v>
      </c>
      <c r="C13" s="90">
        <v>382</v>
      </c>
      <c r="D13" s="20">
        <f aca="true" t="shared" si="38" ref="D13:D18">IF(C13="",0,(C13*100)/$G$19)</f>
        <v>6.921543757927161</v>
      </c>
      <c r="E13" s="92">
        <v>427</v>
      </c>
      <c r="F13" s="20">
        <f aca="true" t="shared" si="39" ref="F13:F18">IF(E13="",0,(E13*100)/$G$19)</f>
        <v>7.736908860300779</v>
      </c>
      <c r="G13" s="21">
        <f aca="true" t="shared" si="40" ref="G13:G18">C13+E13</f>
        <v>809</v>
      </c>
      <c r="H13" s="22">
        <f aca="true" t="shared" si="41" ref="H13:H18">IF(G13=0,0,D13+F13)</f>
        <v>14.65845261822794</v>
      </c>
      <c r="I13" s="94">
        <v>307</v>
      </c>
      <c r="J13" s="23">
        <f aca="true" t="shared" si="42" ref="J13:J18">IF(I13="",0,(I13/C13))</f>
        <v>0.8036649214659686</v>
      </c>
      <c r="K13" s="89">
        <v>292</v>
      </c>
      <c r="L13" s="23">
        <f aca="true" t="shared" si="43" ref="L13:L18">IF(K13="",0,(K13/E13))</f>
        <v>0.6838407494145199</v>
      </c>
      <c r="M13" s="24">
        <f aca="true" t="shared" si="44" ref="M13:M18">I13+K13</f>
        <v>599</v>
      </c>
      <c r="N13" s="25">
        <f t="shared" si="0"/>
        <v>0.7404202719406675</v>
      </c>
      <c r="O13" s="97">
        <v>7</v>
      </c>
      <c r="P13" s="26">
        <f t="shared" si="1"/>
        <v>1.1686143572621035</v>
      </c>
      <c r="Q13" s="99">
        <v>4</v>
      </c>
      <c r="R13" s="26">
        <f t="shared" si="2"/>
        <v>0.667779632721202</v>
      </c>
      <c r="S13" s="99">
        <v>0</v>
      </c>
      <c r="T13" s="28">
        <f aca="true" t="shared" si="45" ref="T13:T18">O13+Q13+S13</f>
        <v>11</v>
      </c>
      <c r="U13" s="127">
        <v>0</v>
      </c>
      <c r="V13" s="27">
        <f t="shared" si="3"/>
        <v>0</v>
      </c>
      <c r="W13" s="26">
        <f t="shared" si="4"/>
        <v>0</v>
      </c>
      <c r="X13" s="99">
        <v>0</v>
      </c>
      <c r="Y13" s="68">
        <f t="shared" si="5"/>
      </c>
      <c r="Z13" s="129">
        <v>0</v>
      </c>
      <c r="AA13" s="27">
        <f t="shared" si="6"/>
        <v>0</v>
      </c>
      <c r="AB13" s="26">
        <f t="shared" si="7"/>
        <v>0</v>
      </c>
      <c r="AC13" s="99">
        <v>0</v>
      </c>
      <c r="AD13" s="69">
        <f t="shared" si="8"/>
      </c>
      <c r="AE13" s="127">
        <v>76</v>
      </c>
      <c r="AF13" s="27">
        <f t="shared" si="9"/>
        <v>4</v>
      </c>
      <c r="AG13" s="26">
        <f t="shared" si="10"/>
        <v>12.925170068027212</v>
      </c>
      <c r="AH13" s="99">
        <v>69</v>
      </c>
      <c r="AI13" s="99">
        <v>0</v>
      </c>
      <c r="AJ13" s="99">
        <v>3</v>
      </c>
      <c r="AK13" s="99">
        <v>0</v>
      </c>
      <c r="AL13" s="68">
        <f t="shared" si="11"/>
      </c>
      <c r="AM13" s="129">
        <v>3</v>
      </c>
      <c r="AN13" s="27">
        <f t="shared" si="12"/>
        <v>0</v>
      </c>
      <c r="AO13" s="26">
        <f t="shared" si="13"/>
        <v>0.5102040816326531</v>
      </c>
      <c r="AP13" s="99">
        <v>3</v>
      </c>
      <c r="AQ13" s="69">
        <f t="shared" si="14"/>
      </c>
      <c r="AR13" s="127">
        <v>4</v>
      </c>
      <c r="AS13" s="27">
        <f t="shared" si="15"/>
        <v>1</v>
      </c>
      <c r="AT13" s="26">
        <f t="shared" si="16"/>
        <v>0.6802721088435374</v>
      </c>
      <c r="AU13" s="99">
        <v>3</v>
      </c>
      <c r="AV13" s="68">
        <f t="shared" si="17"/>
      </c>
      <c r="AW13" s="129">
        <v>13</v>
      </c>
      <c r="AX13" s="27">
        <f t="shared" si="18"/>
        <v>2</v>
      </c>
      <c r="AY13" s="26">
        <f t="shared" si="19"/>
        <v>2.2108843537414966</v>
      </c>
      <c r="AZ13" s="99">
        <v>11</v>
      </c>
      <c r="BA13" s="69">
        <f t="shared" si="20"/>
      </c>
      <c r="BB13" s="127">
        <v>171</v>
      </c>
      <c r="BC13" s="27">
        <f t="shared" si="21"/>
        <v>0</v>
      </c>
      <c r="BD13" s="26">
        <f t="shared" si="22"/>
        <v>29.081632653061224</v>
      </c>
      <c r="BE13" s="99">
        <v>18</v>
      </c>
      <c r="BF13" s="99">
        <v>15</v>
      </c>
      <c r="BG13" s="99">
        <v>7</v>
      </c>
      <c r="BH13" s="99">
        <v>131</v>
      </c>
      <c r="BI13" s="68">
        <f aca="true" t="shared" si="46" ref="BI13:BI18">IF(SUM(BE13:BH13)&gt;BB13,"ERR","")</f>
      </c>
      <c r="BJ13" s="129">
        <v>2</v>
      </c>
      <c r="BK13" s="27">
        <f t="shared" si="23"/>
        <v>0</v>
      </c>
      <c r="BL13" s="26">
        <f t="shared" si="24"/>
        <v>0.3401360544217687</v>
      </c>
      <c r="BM13" s="99">
        <v>2</v>
      </c>
      <c r="BN13" s="69">
        <f t="shared" si="25"/>
      </c>
      <c r="BO13" s="127">
        <v>0</v>
      </c>
      <c r="BP13" s="27">
        <f t="shared" si="26"/>
        <v>0</v>
      </c>
      <c r="BQ13" s="26">
        <f t="shared" si="27"/>
        <v>0</v>
      </c>
      <c r="BR13" s="99">
        <v>0</v>
      </c>
      <c r="BS13" s="68">
        <f t="shared" si="28"/>
      </c>
      <c r="BT13" s="129">
        <v>1</v>
      </c>
      <c r="BU13" s="27">
        <f t="shared" si="29"/>
        <v>0</v>
      </c>
      <c r="BV13" s="26">
        <f aca="true" t="shared" si="47" ref="BV13:BV18">IF(BT13="",0,((1*BT13)/CK13)*100)</f>
        <v>0.17006802721088435</v>
      </c>
      <c r="BW13" s="99">
        <v>1</v>
      </c>
      <c r="BX13" s="69">
        <f t="shared" si="30"/>
      </c>
      <c r="BY13" s="127">
        <v>6</v>
      </c>
      <c r="BZ13" s="27">
        <f t="shared" si="31"/>
        <v>0</v>
      </c>
      <c r="CA13" s="26">
        <f aca="true" t="shared" si="48" ref="CA13:CA18">IF(BY13="",0,((1*BY13)/CK13)*100)</f>
        <v>1.0204081632653061</v>
      </c>
      <c r="CB13" s="99">
        <v>6</v>
      </c>
      <c r="CC13" s="68">
        <f t="shared" si="32"/>
      </c>
      <c r="CD13" s="129">
        <v>312</v>
      </c>
      <c r="CE13" s="27">
        <f t="shared" si="33"/>
        <v>14</v>
      </c>
      <c r="CF13" s="26">
        <f t="shared" si="34"/>
        <v>53.06122448979592</v>
      </c>
      <c r="CG13" s="99">
        <v>298</v>
      </c>
      <c r="CH13" s="69">
        <f t="shared" si="35"/>
      </c>
      <c r="CI13" s="31">
        <f t="shared" si="36"/>
        <v>0</v>
      </c>
      <c r="CK13" s="32">
        <f t="shared" si="37"/>
        <v>588</v>
      </c>
    </row>
    <row r="14" spans="1:89" s="32" customFormat="1" ht="30" customHeight="1">
      <c r="A14" s="18">
        <v>3</v>
      </c>
      <c r="B14" s="19" t="s">
        <v>18</v>
      </c>
      <c r="C14" s="90">
        <v>440</v>
      </c>
      <c r="D14" s="20">
        <f t="shared" si="38"/>
        <v>7.972458778764269</v>
      </c>
      <c r="E14" s="92">
        <v>438</v>
      </c>
      <c r="F14" s="20">
        <f t="shared" si="39"/>
        <v>7.936220329769886</v>
      </c>
      <c r="G14" s="21">
        <f t="shared" si="40"/>
        <v>878</v>
      </c>
      <c r="H14" s="22">
        <f t="shared" si="41"/>
        <v>15.908679108534155</v>
      </c>
      <c r="I14" s="94">
        <v>335</v>
      </c>
      <c r="J14" s="23">
        <f t="shared" si="42"/>
        <v>0.7613636363636364</v>
      </c>
      <c r="K14" s="89">
        <v>311</v>
      </c>
      <c r="L14" s="23">
        <f t="shared" si="43"/>
        <v>0.7100456621004566</v>
      </c>
      <c r="M14" s="24">
        <f t="shared" si="44"/>
        <v>646</v>
      </c>
      <c r="N14" s="25">
        <f t="shared" si="0"/>
        <v>0.7357630979498861</v>
      </c>
      <c r="O14" s="97">
        <v>10</v>
      </c>
      <c r="P14" s="26">
        <f t="shared" si="1"/>
        <v>1.5479876160990713</v>
      </c>
      <c r="Q14" s="99">
        <v>13</v>
      </c>
      <c r="R14" s="26">
        <f t="shared" si="2"/>
        <v>2.0123839009287927</v>
      </c>
      <c r="S14" s="99">
        <v>0</v>
      </c>
      <c r="T14" s="28">
        <f t="shared" si="45"/>
        <v>23</v>
      </c>
      <c r="U14" s="127">
        <v>1</v>
      </c>
      <c r="V14" s="27">
        <f t="shared" si="3"/>
        <v>0</v>
      </c>
      <c r="W14" s="26">
        <f t="shared" si="4"/>
        <v>0.16051364365971107</v>
      </c>
      <c r="X14" s="99">
        <v>1</v>
      </c>
      <c r="Y14" s="68">
        <f t="shared" si="5"/>
      </c>
      <c r="Z14" s="129">
        <v>4</v>
      </c>
      <c r="AA14" s="27">
        <f t="shared" si="6"/>
        <v>0</v>
      </c>
      <c r="AB14" s="26">
        <f t="shared" si="7"/>
        <v>0.6420545746388443</v>
      </c>
      <c r="AC14" s="99">
        <v>4</v>
      </c>
      <c r="AD14" s="69">
        <f t="shared" si="8"/>
      </c>
      <c r="AE14" s="127">
        <v>67</v>
      </c>
      <c r="AF14" s="27">
        <f t="shared" si="9"/>
        <v>2</v>
      </c>
      <c r="AG14" s="26">
        <f t="shared" si="10"/>
        <v>10.754414125200643</v>
      </c>
      <c r="AH14" s="99">
        <v>59</v>
      </c>
      <c r="AI14" s="99">
        <v>0</v>
      </c>
      <c r="AJ14" s="99">
        <v>5</v>
      </c>
      <c r="AK14" s="99">
        <v>1</v>
      </c>
      <c r="AL14" s="68">
        <f t="shared" si="11"/>
      </c>
      <c r="AM14" s="129">
        <v>2</v>
      </c>
      <c r="AN14" s="27">
        <f t="shared" si="12"/>
        <v>0</v>
      </c>
      <c r="AO14" s="26">
        <f t="shared" si="13"/>
        <v>0.32102728731942215</v>
      </c>
      <c r="AP14" s="99">
        <v>2</v>
      </c>
      <c r="AQ14" s="69">
        <f t="shared" si="14"/>
      </c>
      <c r="AR14" s="127">
        <v>0</v>
      </c>
      <c r="AS14" s="27">
        <f t="shared" si="15"/>
        <v>0</v>
      </c>
      <c r="AT14" s="26">
        <f t="shared" si="16"/>
        <v>0</v>
      </c>
      <c r="AU14" s="99">
        <v>0</v>
      </c>
      <c r="AV14" s="68">
        <f t="shared" si="17"/>
      </c>
      <c r="AW14" s="129">
        <v>6</v>
      </c>
      <c r="AX14" s="27">
        <f t="shared" si="18"/>
        <v>1</v>
      </c>
      <c r="AY14" s="26">
        <f t="shared" si="19"/>
        <v>0.9630818619582664</v>
      </c>
      <c r="AZ14" s="99">
        <v>5</v>
      </c>
      <c r="BA14" s="69">
        <f t="shared" si="20"/>
      </c>
      <c r="BB14" s="127">
        <v>237</v>
      </c>
      <c r="BC14" s="27">
        <f t="shared" si="21"/>
        <v>6</v>
      </c>
      <c r="BD14" s="26">
        <f t="shared" si="22"/>
        <v>38.04173354735153</v>
      </c>
      <c r="BE14" s="99">
        <v>28</v>
      </c>
      <c r="BF14" s="99">
        <v>36</v>
      </c>
      <c r="BG14" s="99">
        <v>12</v>
      </c>
      <c r="BH14" s="99">
        <v>155</v>
      </c>
      <c r="BI14" s="68">
        <f t="shared" si="46"/>
      </c>
      <c r="BJ14" s="129">
        <v>6</v>
      </c>
      <c r="BK14" s="27">
        <f t="shared" si="23"/>
        <v>0</v>
      </c>
      <c r="BL14" s="26">
        <f t="shared" si="24"/>
        <v>0.9630818619582664</v>
      </c>
      <c r="BM14" s="99">
        <v>6</v>
      </c>
      <c r="BN14" s="69">
        <f t="shared" si="25"/>
      </c>
      <c r="BO14" s="127">
        <v>1</v>
      </c>
      <c r="BP14" s="27">
        <f t="shared" si="26"/>
        <v>0</v>
      </c>
      <c r="BQ14" s="26">
        <f t="shared" si="27"/>
        <v>0.16051364365971107</v>
      </c>
      <c r="BR14" s="99">
        <v>1</v>
      </c>
      <c r="BS14" s="68">
        <f t="shared" si="28"/>
      </c>
      <c r="BT14" s="129">
        <v>1</v>
      </c>
      <c r="BU14" s="27">
        <f t="shared" si="29"/>
        <v>0</v>
      </c>
      <c r="BV14" s="26">
        <f t="shared" si="47"/>
        <v>0.16051364365971107</v>
      </c>
      <c r="BW14" s="99">
        <v>1</v>
      </c>
      <c r="BX14" s="69">
        <f t="shared" si="30"/>
      </c>
      <c r="BY14" s="127">
        <v>7</v>
      </c>
      <c r="BZ14" s="27">
        <f t="shared" si="31"/>
        <v>0</v>
      </c>
      <c r="CA14" s="26">
        <f t="shared" si="48"/>
        <v>1.1235955056179776</v>
      </c>
      <c r="CB14" s="99">
        <v>7</v>
      </c>
      <c r="CC14" s="68">
        <f t="shared" si="32"/>
      </c>
      <c r="CD14" s="129">
        <v>291</v>
      </c>
      <c r="CE14" s="27">
        <f t="shared" si="33"/>
        <v>6</v>
      </c>
      <c r="CF14" s="26">
        <f t="shared" si="34"/>
        <v>46.70947030497592</v>
      </c>
      <c r="CG14" s="99">
        <v>285</v>
      </c>
      <c r="CH14" s="69">
        <f t="shared" si="35"/>
      </c>
      <c r="CI14" s="31">
        <f t="shared" si="36"/>
        <v>0</v>
      </c>
      <c r="CK14" s="32">
        <f t="shared" si="37"/>
        <v>623</v>
      </c>
    </row>
    <row r="15" spans="1:89" s="32" customFormat="1" ht="30" customHeight="1">
      <c r="A15" s="18">
        <v>4</v>
      </c>
      <c r="B15" s="19" t="s">
        <v>18</v>
      </c>
      <c r="C15" s="90">
        <v>433</v>
      </c>
      <c r="D15" s="20">
        <f t="shared" si="38"/>
        <v>7.845624207283929</v>
      </c>
      <c r="E15" s="92">
        <v>463</v>
      </c>
      <c r="F15" s="20">
        <f t="shared" si="39"/>
        <v>8.389200942199674</v>
      </c>
      <c r="G15" s="21">
        <f t="shared" si="40"/>
        <v>896</v>
      </c>
      <c r="H15" s="22">
        <f t="shared" si="41"/>
        <v>16.2348251494836</v>
      </c>
      <c r="I15" s="94">
        <v>332</v>
      </c>
      <c r="J15" s="23">
        <f t="shared" si="42"/>
        <v>0.766743648960739</v>
      </c>
      <c r="K15" s="89">
        <v>327</v>
      </c>
      <c r="L15" s="23">
        <f t="shared" si="43"/>
        <v>0.7062634989200864</v>
      </c>
      <c r="M15" s="24">
        <f t="shared" si="44"/>
        <v>659</v>
      </c>
      <c r="N15" s="25">
        <f t="shared" si="0"/>
        <v>0.7354910714285714</v>
      </c>
      <c r="O15" s="97">
        <v>12</v>
      </c>
      <c r="P15" s="26">
        <f t="shared" si="1"/>
        <v>1.8209408194233687</v>
      </c>
      <c r="Q15" s="99">
        <v>7</v>
      </c>
      <c r="R15" s="26">
        <f t="shared" si="2"/>
        <v>1.062215477996965</v>
      </c>
      <c r="S15" s="99">
        <v>0</v>
      </c>
      <c r="T15" s="28">
        <f t="shared" si="45"/>
        <v>19</v>
      </c>
      <c r="U15" s="127">
        <v>3</v>
      </c>
      <c r="V15" s="27">
        <f t="shared" si="3"/>
        <v>0</v>
      </c>
      <c r="W15" s="26">
        <f t="shared" si="4"/>
        <v>0.46875</v>
      </c>
      <c r="X15" s="99">
        <v>3</v>
      </c>
      <c r="Y15" s="68">
        <f t="shared" si="5"/>
      </c>
      <c r="Z15" s="129">
        <v>2</v>
      </c>
      <c r="AA15" s="27">
        <f t="shared" si="6"/>
        <v>0</v>
      </c>
      <c r="AB15" s="26">
        <f t="shared" si="7"/>
        <v>0.3125</v>
      </c>
      <c r="AC15" s="99">
        <v>2</v>
      </c>
      <c r="AD15" s="69">
        <f t="shared" si="8"/>
      </c>
      <c r="AE15" s="127">
        <v>45</v>
      </c>
      <c r="AF15" s="27">
        <f t="shared" si="9"/>
        <v>1</v>
      </c>
      <c r="AG15" s="26">
        <f t="shared" si="10"/>
        <v>7.03125</v>
      </c>
      <c r="AH15" s="99">
        <v>42</v>
      </c>
      <c r="AI15" s="99">
        <v>0</v>
      </c>
      <c r="AJ15" s="99">
        <v>1</v>
      </c>
      <c r="AK15" s="99">
        <v>1</v>
      </c>
      <c r="AL15" s="68">
        <f t="shared" si="11"/>
      </c>
      <c r="AM15" s="129">
        <v>4</v>
      </c>
      <c r="AN15" s="27">
        <f t="shared" si="12"/>
        <v>0</v>
      </c>
      <c r="AO15" s="26">
        <f t="shared" si="13"/>
        <v>0.625</v>
      </c>
      <c r="AP15" s="99">
        <v>4</v>
      </c>
      <c r="AQ15" s="69">
        <f t="shared" si="14"/>
      </c>
      <c r="AR15" s="127">
        <v>4</v>
      </c>
      <c r="AS15" s="27">
        <f t="shared" si="15"/>
        <v>0</v>
      </c>
      <c r="AT15" s="26">
        <f t="shared" si="16"/>
        <v>0.625</v>
      </c>
      <c r="AU15" s="99">
        <v>4</v>
      </c>
      <c r="AV15" s="68">
        <f t="shared" si="17"/>
      </c>
      <c r="AW15" s="129">
        <v>5</v>
      </c>
      <c r="AX15" s="27">
        <f t="shared" si="18"/>
        <v>0</v>
      </c>
      <c r="AY15" s="26">
        <f t="shared" si="19"/>
        <v>0.78125</v>
      </c>
      <c r="AZ15" s="99">
        <v>5</v>
      </c>
      <c r="BA15" s="69">
        <f t="shared" si="20"/>
      </c>
      <c r="BB15" s="127">
        <v>204</v>
      </c>
      <c r="BC15" s="27">
        <f t="shared" si="21"/>
        <v>6</v>
      </c>
      <c r="BD15" s="26">
        <f t="shared" si="22"/>
        <v>31.874999999999996</v>
      </c>
      <c r="BE15" s="99">
        <v>16</v>
      </c>
      <c r="BF15" s="99">
        <v>12</v>
      </c>
      <c r="BG15" s="99">
        <v>20</v>
      </c>
      <c r="BH15" s="99">
        <v>150</v>
      </c>
      <c r="BI15" s="68">
        <f t="shared" si="46"/>
      </c>
      <c r="BJ15" s="129">
        <v>1</v>
      </c>
      <c r="BK15" s="27">
        <f t="shared" si="23"/>
        <v>0</v>
      </c>
      <c r="BL15" s="26">
        <f t="shared" si="24"/>
        <v>0.15625</v>
      </c>
      <c r="BM15" s="99">
        <v>1</v>
      </c>
      <c r="BN15" s="69">
        <f t="shared" si="25"/>
      </c>
      <c r="BO15" s="127">
        <v>1</v>
      </c>
      <c r="BP15" s="27">
        <f t="shared" si="26"/>
        <v>0</v>
      </c>
      <c r="BQ15" s="26">
        <f t="shared" si="27"/>
        <v>0.15625</v>
      </c>
      <c r="BR15" s="99">
        <v>1</v>
      </c>
      <c r="BS15" s="68">
        <f t="shared" si="28"/>
      </c>
      <c r="BT15" s="129">
        <v>1</v>
      </c>
      <c r="BU15" s="27">
        <f t="shared" si="29"/>
        <v>0</v>
      </c>
      <c r="BV15" s="26">
        <f t="shared" si="47"/>
        <v>0.15625</v>
      </c>
      <c r="BW15" s="99">
        <v>1</v>
      </c>
      <c r="BX15" s="69">
        <f t="shared" si="30"/>
      </c>
      <c r="BY15" s="127">
        <v>5</v>
      </c>
      <c r="BZ15" s="27">
        <f t="shared" si="31"/>
        <v>0</v>
      </c>
      <c r="CA15" s="26">
        <f t="shared" si="48"/>
        <v>0.78125</v>
      </c>
      <c r="CB15" s="99">
        <v>5</v>
      </c>
      <c r="CC15" s="68">
        <f t="shared" si="32"/>
      </c>
      <c r="CD15" s="129">
        <v>365</v>
      </c>
      <c r="CE15" s="27">
        <f t="shared" si="33"/>
        <v>2</v>
      </c>
      <c r="CF15" s="26">
        <f t="shared" si="34"/>
        <v>57.03125</v>
      </c>
      <c r="CG15" s="99">
        <v>363</v>
      </c>
      <c r="CH15" s="69">
        <f t="shared" si="35"/>
      </c>
      <c r="CI15" s="31">
        <f t="shared" si="36"/>
        <v>0</v>
      </c>
      <c r="CK15" s="32">
        <f t="shared" si="37"/>
        <v>640</v>
      </c>
    </row>
    <row r="16" spans="1:89" s="32" customFormat="1" ht="30" customHeight="1">
      <c r="A16" s="18">
        <v>5</v>
      </c>
      <c r="B16" s="19" t="s">
        <v>18</v>
      </c>
      <c r="C16" s="90">
        <v>340</v>
      </c>
      <c r="D16" s="20">
        <f t="shared" si="38"/>
        <v>6.160536329045117</v>
      </c>
      <c r="E16" s="92">
        <v>349</v>
      </c>
      <c r="F16" s="20">
        <f t="shared" si="39"/>
        <v>6.323609349519841</v>
      </c>
      <c r="G16" s="21">
        <f t="shared" si="40"/>
        <v>689</v>
      </c>
      <c r="H16" s="22">
        <f t="shared" si="41"/>
        <v>12.484145678564957</v>
      </c>
      <c r="I16" s="94">
        <v>260</v>
      </c>
      <c r="J16" s="23">
        <f t="shared" si="42"/>
        <v>0.7647058823529411</v>
      </c>
      <c r="K16" s="89">
        <v>244</v>
      </c>
      <c r="L16" s="23">
        <f t="shared" si="43"/>
        <v>0.6991404011461319</v>
      </c>
      <c r="M16" s="24">
        <f t="shared" si="44"/>
        <v>504</v>
      </c>
      <c r="N16" s="25">
        <f t="shared" si="0"/>
        <v>0.7314949201741655</v>
      </c>
      <c r="O16" s="97">
        <v>12</v>
      </c>
      <c r="P16" s="26">
        <f t="shared" si="1"/>
        <v>2.380952380952381</v>
      </c>
      <c r="Q16" s="99">
        <v>5</v>
      </c>
      <c r="R16" s="26">
        <f t="shared" si="2"/>
        <v>0.992063492063492</v>
      </c>
      <c r="S16" s="99">
        <v>0</v>
      </c>
      <c r="T16" s="28">
        <f t="shared" si="45"/>
        <v>17</v>
      </c>
      <c r="U16" s="127">
        <v>4</v>
      </c>
      <c r="V16" s="27">
        <f t="shared" si="3"/>
        <v>0</v>
      </c>
      <c r="W16" s="26">
        <f t="shared" si="4"/>
        <v>0.8213552361396305</v>
      </c>
      <c r="X16" s="99">
        <v>4</v>
      </c>
      <c r="Y16" s="68">
        <f t="shared" si="5"/>
      </c>
      <c r="Z16" s="129">
        <v>0</v>
      </c>
      <c r="AA16" s="27">
        <f t="shared" si="6"/>
        <v>0</v>
      </c>
      <c r="AB16" s="26">
        <f t="shared" si="7"/>
        <v>0</v>
      </c>
      <c r="AC16" s="99">
        <v>0</v>
      </c>
      <c r="AD16" s="69">
        <f t="shared" si="8"/>
      </c>
      <c r="AE16" s="127">
        <v>51</v>
      </c>
      <c r="AF16" s="27">
        <f t="shared" si="9"/>
        <v>2</v>
      </c>
      <c r="AG16" s="26">
        <f t="shared" si="10"/>
        <v>10.472279260780287</v>
      </c>
      <c r="AH16" s="99">
        <v>49</v>
      </c>
      <c r="AI16" s="99">
        <v>0</v>
      </c>
      <c r="AJ16" s="99">
        <v>0</v>
      </c>
      <c r="AK16" s="99">
        <v>0</v>
      </c>
      <c r="AL16" s="68">
        <f t="shared" si="11"/>
      </c>
      <c r="AM16" s="129">
        <v>2</v>
      </c>
      <c r="AN16" s="27">
        <f t="shared" si="12"/>
        <v>0</v>
      </c>
      <c r="AO16" s="26">
        <f t="shared" si="13"/>
        <v>0.41067761806981523</v>
      </c>
      <c r="AP16" s="99">
        <v>2</v>
      </c>
      <c r="AQ16" s="69">
        <f t="shared" si="14"/>
      </c>
      <c r="AR16" s="127">
        <v>5</v>
      </c>
      <c r="AS16" s="27">
        <f t="shared" si="15"/>
        <v>0</v>
      </c>
      <c r="AT16" s="26">
        <f t="shared" si="16"/>
        <v>1.0266940451745379</v>
      </c>
      <c r="AU16" s="99">
        <v>5</v>
      </c>
      <c r="AV16" s="68">
        <f t="shared" si="17"/>
      </c>
      <c r="AW16" s="129">
        <v>6</v>
      </c>
      <c r="AX16" s="27">
        <f t="shared" si="18"/>
        <v>0</v>
      </c>
      <c r="AY16" s="26">
        <f t="shared" si="19"/>
        <v>1.2320328542094456</v>
      </c>
      <c r="AZ16" s="99">
        <v>6</v>
      </c>
      <c r="BA16" s="69">
        <f t="shared" si="20"/>
      </c>
      <c r="BB16" s="127">
        <v>150</v>
      </c>
      <c r="BC16" s="27">
        <f t="shared" si="21"/>
        <v>6</v>
      </c>
      <c r="BD16" s="26">
        <f t="shared" si="22"/>
        <v>30.800821355236142</v>
      </c>
      <c r="BE16" s="99">
        <v>19</v>
      </c>
      <c r="BF16" s="99">
        <v>16</v>
      </c>
      <c r="BG16" s="99">
        <v>12</v>
      </c>
      <c r="BH16" s="99">
        <v>97</v>
      </c>
      <c r="BI16" s="68">
        <f t="shared" si="46"/>
      </c>
      <c r="BJ16" s="129">
        <v>2</v>
      </c>
      <c r="BK16" s="27">
        <f t="shared" si="23"/>
        <v>0</v>
      </c>
      <c r="BL16" s="26">
        <f t="shared" si="24"/>
        <v>0.41067761806981523</v>
      </c>
      <c r="BM16" s="99">
        <v>2</v>
      </c>
      <c r="BN16" s="69">
        <f t="shared" si="25"/>
      </c>
      <c r="BO16" s="127">
        <v>0</v>
      </c>
      <c r="BP16" s="27">
        <f t="shared" si="26"/>
        <v>0</v>
      </c>
      <c r="BQ16" s="26">
        <f t="shared" si="27"/>
        <v>0</v>
      </c>
      <c r="BR16" s="99">
        <v>0</v>
      </c>
      <c r="BS16" s="68">
        <f t="shared" si="28"/>
      </c>
      <c r="BT16" s="129">
        <v>0</v>
      </c>
      <c r="BU16" s="27">
        <f t="shared" si="29"/>
        <v>0</v>
      </c>
      <c r="BV16" s="26">
        <f t="shared" si="47"/>
        <v>0</v>
      </c>
      <c r="BW16" s="99">
        <v>0</v>
      </c>
      <c r="BX16" s="69">
        <f t="shared" si="30"/>
      </c>
      <c r="BY16" s="127">
        <v>5</v>
      </c>
      <c r="BZ16" s="27">
        <f t="shared" si="31"/>
        <v>0</v>
      </c>
      <c r="CA16" s="26">
        <f t="shared" si="48"/>
        <v>1.0266940451745379</v>
      </c>
      <c r="CB16" s="99">
        <v>5</v>
      </c>
      <c r="CC16" s="68">
        <f t="shared" si="32"/>
      </c>
      <c r="CD16" s="129">
        <v>262</v>
      </c>
      <c r="CE16" s="27">
        <f t="shared" si="33"/>
        <v>2</v>
      </c>
      <c r="CF16" s="26">
        <f t="shared" si="34"/>
        <v>53.798767967145785</v>
      </c>
      <c r="CG16" s="99">
        <v>260</v>
      </c>
      <c r="CH16" s="69">
        <f t="shared" si="35"/>
      </c>
      <c r="CI16" s="31">
        <f t="shared" si="36"/>
        <v>0</v>
      </c>
      <c r="CK16" s="32">
        <f t="shared" si="37"/>
        <v>487</v>
      </c>
    </row>
    <row r="17" spans="1:89" s="32" customFormat="1" ht="30" customHeight="1">
      <c r="A17" s="18">
        <v>6</v>
      </c>
      <c r="B17" s="19" t="s">
        <v>17</v>
      </c>
      <c r="C17" s="90">
        <v>338</v>
      </c>
      <c r="D17" s="20">
        <f t="shared" si="38"/>
        <v>6.124297880050734</v>
      </c>
      <c r="E17" s="92">
        <v>398</v>
      </c>
      <c r="F17" s="20">
        <f t="shared" si="39"/>
        <v>7.211451349882225</v>
      </c>
      <c r="G17" s="21">
        <f t="shared" si="40"/>
        <v>736</v>
      </c>
      <c r="H17" s="22">
        <f t="shared" si="41"/>
        <v>13.335749229932958</v>
      </c>
      <c r="I17" s="94">
        <v>272</v>
      </c>
      <c r="J17" s="23">
        <f t="shared" si="42"/>
        <v>0.8047337278106509</v>
      </c>
      <c r="K17" s="89">
        <v>273</v>
      </c>
      <c r="L17" s="23">
        <f t="shared" si="43"/>
        <v>0.6859296482412061</v>
      </c>
      <c r="M17" s="24">
        <f t="shared" si="44"/>
        <v>545</v>
      </c>
      <c r="N17" s="25">
        <f t="shared" si="0"/>
        <v>0.7404891304347826</v>
      </c>
      <c r="O17" s="97">
        <v>6</v>
      </c>
      <c r="P17" s="26">
        <f t="shared" si="1"/>
        <v>1.1009174311926606</v>
      </c>
      <c r="Q17" s="99">
        <v>10</v>
      </c>
      <c r="R17" s="26">
        <f t="shared" si="2"/>
        <v>1.834862385321101</v>
      </c>
      <c r="S17" s="99">
        <v>0</v>
      </c>
      <c r="T17" s="28">
        <f t="shared" si="45"/>
        <v>16</v>
      </c>
      <c r="U17" s="127">
        <v>1</v>
      </c>
      <c r="V17" s="27">
        <f t="shared" si="3"/>
        <v>0</v>
      </c>
      <c r="W17" s="26">
        <f t="shared" si="4"/>
        <v>0.1890359168241966</v>
      </c>
      <c r="X17" s="99">
        <v>1</v>
      </c>
      <c r="Y17" s="68">
        <f t="shared" si="5"/>
      </c>
      <c r="Z17" s="129">
        <v>3</v>
      </c>
      <c r="AA17" s="27">
        <f t="shared" si="6"/>
        <v>0</v>
      </c>
      <c r="AB17" s="26">
        <f t="shared" si="7"/>
        <v>0.5671077504725899</v>
      </c>
      <c r="AC17" s="99">
        <v>3</v>
      </c>
      <c r="AD17" s="69">
        <f t="shared" si="8"/>
      </c>
      <c r="AE17" s="127">
        <v>91</v>
      </c>
      <c r="AF17" s="27">
        <f t="shared" si="9"/>
        <v>2</v>
      </c>
      <c r="AG17" s="26">
        <f t="shared" si="10"/>
        <v>17.20226843100189</v>
      </c>
      <c r="AH17" s="99">
        <v>82</v>
      </c>
      <c r="AI17" s="99">
        <v>0</v>
      </c>
      <c r="AJ17" s="99">
        <v>4</v>
      </c>
      <c r="AK17" s="99">
        <v>3</v>
      </c>
      <c r="AL17" s="68">
        <f t="shared" si="11"/>
      </c>
      <c r="AM17" s="129">
        <v>0</v>
      </c>
      <c r="AN17" s="27">
        <f t="shared" si="12"/>
        <v>0</v>
      </c>
      <c r="AO17" s="26">
        <f t="shared" si="13"/>
        <v>0</v>
      </c>
      <c r="AP17" s="99">
        <v>0</v>
      </c>
      <c r="AQ17" s="69">
        <f t="shared" si="14"/>
      </c>
      <c r="AR17" s="127">
        <v>3</v>
      </c>
      <c r="AS17" s="27">
        <f t="shared" si="15"/>
        <v>0</v>
      </c>
      <c r="AT17" s="26">
        <f t="shared" si="16"/>
        <v>0.5671077504725899</v>
      </c>
      <c r="AU17" s="99">
        <v>3</v>
      </c>
      <c r="AV17" s="68">
        <f t="shared" si="17"/>
      </c>
      <c r="AW17" s="129">
        <v>14</v>
      </c>
      <c r="AX17" s="27">
        <f t="shared" si="18"/>
        <v>0</v>
      </c>
      <c r="AY17" s="26">
        <f t="shared" si="19"/>
        <v>2.6465028355387523</v>
      </c>
      <c r="AZ17" s="99">
        <v>14</v>
      </c>
      <c r="BA17" s="69">
        <f t="shared" si="20"/>
      </c>
      <c r="BB17" s="127">
        <v>170</v>
      </c>
      <c r="BC17" s="27">
        <f t="shared" si="21"/>
        <v>0</v>
      </c>
      <c r="BD17" s="26">
        <f t="shared" si="22"/>
        <v>32.136105860113425</v>
      </c>
      <c r="BE17" s="99">
        <v>21</v>
      </c>
      <c r="BF17" s="99">
        <v>16</v>
      </c>
      <c r="BG17" s="99">
        <v>10</v>
      </c>
      <c r="BH17" s="99">
        <v>123</v>
      </c>
      <c r="BI17" s="68">
        <f t="shared" si="46"/>
      </c>
      <c r="BJ17" s="129">
        <v>2</v>
      </c>
      <c r="BK17" s="27">
        <f t="shared" si="23"/>
        <v>0</v>
      </c>
      <c r="BL17" s="26">
        <f t="shared" si="24"/>
        <v>0.3780718336483932</v>
      </c>
      <c r="BM17" s="99">
        <v>2</v>
      </c>
      <c r="BN17" s="69">
        <f t="shared" si="25"/>
      </c>
      <c r="BO17" s="127">
        <v>0</v>
      </c>
      <c r="BP17" s="27">
        <f t="shared" si="26"/>
        <v>0</v>
      </c>
      <c r="BQ17" s="26">
        <f t="shared" si="27"/>
        <v>0</v>
      </c>
      <c r="BR17" s="99">
        <v>0</v>
      </c>
      <c r="BS17" s="68">
        <f t="shared" si="28"/>
      </c>
      <c r="BT17" s="129">
        <v>0</v>
      </c>
      <c r="BU17" s="27">
        <f t="shared" si="29"/>
        <v>0</v>
      </c>
      <c r="BV17" s="26">
        <f t="shared" si="47"/>
        <v>0</v>
      </c>
      <c r="BW17" s="99">
        <v>0</v>
      </c>
      <c r="BX17" s="69">
        <f t="shared" si="30"/>
      </c>
      <c r="BY17" s="127">
        <v>5</v>
      </c>
      <c r="BZ17" s="27">
        <f t="shared" si="31"/>
        <v>0</v>
      </c>
      <c r="CA17" s="26">
        <f t="shared" si="48"/>
        <v>0.945179584120983</v>
      </c>
      <c r="CB17" s="99">
        <v>5</v>
      </c>
      <c r="CC17" s="68">
        <f t="shared" si="32"/>
      </c>
      <c r="CD17" s="129">
        <v>240</v>
      </c>
      <c r="CE17" s="27">
        <f t="shared" si="33"/>
        <v>5</v>
      </c>
      <c r="CF17" s="26">
        <f t="shared" si="34"/>
        <v>45.36862003780718</v>
      </c>
      <c r="CG17" s="99">
        <v>235</v>
      </c>
      <c r="CH17" s="69">
        <f t="shared" si="35"/>
      </c>
      <c r="CI17" s="31">
        <f t="shared" si="36"/>
        <v>0</v>
      </c>
      <c r="CK17" s="32">
        <f t="shared" si="37"/>
        <v>529</v>
      </c>
    </row>
    <row r="18" spans="1:89" s="32" customFormat="1" ht="30" customHeight="1" thickBot="1">
      <c r="A18" s="33">
        <v>7</v>
      </c>
      <c r="B18" s="34" t="s">
        <v>17</v>
      </c>
      <c r="C18" s="91">
        <v>461</v>
      </c>
      <c r="D18" s="35">
        <f t="shared" si="38"/>
        <v>8.352962493205291</v>
      </c>
      <c r="E18" s="93">
        <v>468</v>
      </c>
      <c r="F18" s="35">
        <f t="shared" si="39"/>
        <v>8.47979706468563</v>
      </c>
      <c r="G18" s="36">
        <f t="shared" si="40"/>
        <v>929</v>
      </c>
      <c r="H18" s="37">
        <f t="shared" si="41"/>
        <v>16.832759557890924</v>
      </c>
      <c r="I18" s="95">
        <v>356</v>
      </c>
      <c r="J18" s="38">
        <f t="shared" si="42"/>
        <v>0.7722342733188721</v>
      </c>
      <c r="K18" s="96">
        <v>340</v>
      </c>
      <c r="L18" s="38">
        <f t="shared" si="43"/>
        <v>0.7264957264957265</v>
      </c>
      <c r="M18" s="39">
        <f t="shared" si="44"/>
        <v>696</v>
      </c>
      <c r="N18" s="40">
        <f t="shared" si="0"/>
        <v>0.7491926803013994</v>
      </c>
      <c r="O18" s="98">
        <v>11</v>
      </c>
      <c r="P18" s="41">
        <f t="shared" si="1"/>
        <v>1.5804597701149428</v>
      </c>
      <c r="Q18" s="100">
        <v>17</v>
      </c>
      <c r="R18" s="41">
        <f t="shared" si="2"/>
        <v>2.442528735632184</v>
      </c>
      <c r="S18" s="100">
        <v>0</v>
      </c>
      <c r="T18" s="28">
        <f t="shared" si="45"/>
        <v>28</v>
      </c>
      <c r="U18" s="128">
        <v>2</v>
      </c>
      <c r="V18" s="27">
        <f t="shared" si="3"/>
        <v>0</v>
      </c>
      <c r="W18" s="26">
        <f t="shared" si="4"/>
        <v>0.29940119760479045</v>
      </c>
      <c r="X18" s="100">
        <v>2</v>
      </c>
      <c r="Y18" s="70">
        <f t="shared" si="5"/>
      </c>
      <c r="Z18" s="130">
        <v>0</v>
      </c>
      <c r="AA18" s="27">
        <f t="shared" si="6"/>
        <v>0</v>
      </c>
      <c r="AB18" s="26">
        <f t="shared" si="7"/>
        <v>0</v>
      </c>
      <c r="AC18" s="100">
        <v>0</v>
      </c>
      <c r="AD18" s="71">
        <f t="shared" si="8"/>
      </c>
      <c r="AE18" s="128">
        <v>77</v>
      </c>
      <c r="AF18" s="27">
        <f t="shared" si="9"/>
        <v>2</v>
      </c>
      <c r="AG18" s="26">
        <f t="shared" si="10"/>
        <v>11.526946107784433</v>
      </c>
      <c r="AH18" s="100">
        <v>71</v>
      </c>
      <c r="AI18" s="100">
        <v>1</v>
      </c>
      <c r="AJ18" s="100">
        <v>3</v>
      </c>
      <c r="AK18" s="100">
        <v>0</v>
      </c>
      <c r="AL18" s="68">
        <f t="shared" si="11"/>
      </c>
      <c r="AM18" s="130">
        <v>2</v>
      </c>
      <c r="AN18" s="27">
        <f t="shared" si="12"/>
        <v>0</v>
      </c>
      <c r="AO18" s="26">
        <f t="shared" si="13"/>
        <v>0.29940119760479045</v>
      </c>
      <c r="AP18" s="100">
        <v>2</v>
      </c>
      <c r="AQ18" s="71">
        <f t="shared" si="14"/>
      </c>
      <c r="AR18" s="128">
        <v>1</v>
      </c>
      <c r="AS18" s="27">
        <f t="shared" si="15"/>
        <v>0</v>
      </c>
      <c r="AT18" s="26">
        <f t="shared" si="16"/>
        <v>0.14970059880239522</v>
      </c>
      <c r="AU18" s="100">
        <v>1</v>
      </c>
      <c r="AV18" s="70">
        <f t="shared" si="17"/>
      </c>
      <c r="AW18" s="130">
        <v>14</v>
      </c>
      <c r="AX18" s="27">
        <f t="shared" si="18"/>
        <v>1</v>
      </c>
      <c r="AY18" s="26">
        <f t="shared" si="19"/>
        <v>2.095808383233533</v>
      </c>
      <c r="AZ18" s="100">
        <v>13</v>
      </c>
      <c r="BA18" s="71">
        <f t="shared" si="20"/>
      </c>
      <c r="BB18" s="128">
        <v>220</v>
      </c>
      <c r="BC18" s="27">
        <f t="shared" si="21"/>
        <v>2</v>
      </c>
      <c r="BD18" s="26">
        <f t="shared" si="22"/>
        <v>32.93413173652694</v>
      </c>
      <c r="BE18" s="100">
        <v>22</v>
      </c>
      <c r="BF18" s="100">
        <v>8</v>
      </c>
      <c r="BG18" s="100">
        <v>18</v>
      </c>
      <c r="BH18" s="100">
        <v>170</v>
      </c>
      <c r="BI18" s="68">
        <f t="shared" si="46"/>
      </c>
      <c r="BJ18" s="130">
        <v>2</v>
      </c>
      <c r="BK18" s="27">
        <f t="shared" si="23"/>
        <v>0</v>
      </c>
      <c r="BL18" s="26">
        <f t="shared" si="24"/>
        <v>0.29940119760479045</v>
      </c>
      <c r="BM18" s="100">
        <v>2</v>
      </c>
      <c r="BN18" s="71">
        <f t="shared" si="25"/>
      </c>
      <c r="BO18" s="128">
        <v>0</v>
      </c>
      <c r="BP18" s="27">
        <f t="shared" si="26"/>
        <v>0</v>
      </c>
      <c r="BQ18" s="41">
        <f t="shared" si="27"/>
        <v>0</v>
      </c>
      <c r="BR18" s="100">
        <v>0</v>
      </c>
      <c r="BS18" s="70">
        <f t="shared" si="28"/>
      </c>
      <c r="BT18" s="130">
        <v>1</v>
      </c>
      <c r="BU18" s="27">
        <f t="shared" si="29"/>
        <v>0</v>
      </c>
      <c r="BV18" s="26">
        <f t="shared" si="47"/>
        <v>0.14970059880239522</v>
      </c>
      <c r="BW18" s="100">
        <v>1</v>
      </c>
      <c r="BX18" s="71">
        <f t="shared" si="30"/>
      </c>
      <c r="BY18" s="128">
        <v>4</v>
      </c>
      <c r="BZ18" s="27">
        <f t="shared" si="31"/>
        <v>0</v>
      </c>
      <c r="CA18" s="26">
        <f t="shared" si="48"/>
        <v>0.5988023952095809</v>
      </c>
      <c r="CB18" s="100">
        <v>4</v>
      </c>
      <c r="CC18" s="70">
        <f t="shared" si="32"/>
      </c>
      <c r="CD18" s="130">
        <v>345</v>
      </c>
      <c r="CE18" s="27">
        <f t="shared" si="33"/>
        <v>4</v>
      </c>
      <c r="CF18" s="41">
        <f t="shared" si="34"/>
        <v>51.646706586826355</v>
      </c>
      <c r="CG18" s="100">
        <v>341</v>
      </c>
      <c r="CH18" s="71">
        <f t="shared" si="35"/>
      </c>
      <c r="CI18" s="31">
        <f t="shared" si="36"/>
        <v>0</v>
      </c>
      <c r="CK18" s="32">
        <f t="shared" si="37"/>
        <v>668</v>
      </c>
    </row>
    <row r="19" spans="2:89" s="32" customFormat="1" ht="28.5" customHeight="1" thickBot="1">
      <c r="B19" s="44" t="s">
        <v>9</v>
      </c>
      <c r="C19" s="45">
        <f>SUM(C12+C13+C14+C15+C16+C17+C18)</f>
        <v>2680</v>
      </c>
      <c r="D19" s="46">
        <f>IF(C19=0,0,(SUM(D12+D13+D14+D15+D16+D17+D18)))</f>
        <v>48.55952165247327</v>
      </c>
      <c r="E19" s="47">
        <f>SUM(E12+E13+E14+E15+E16+E17+E18)</f>
        <v>2839</v>
      </c>
      <c r="F19" s="48">
        <f>IF(E19=0,0,SUM(F12+F13+F14+F15+F16+F17+F18))</f>
        <v>51.44047834752672</v>
      </c>
      <c r="G19" s="49">
        <f>SUM(G12:G18)</f>
        <v>5519</v>
      </c>
      <c r="H19" s="50">
        <f>IF(G19=0,0,SUM(H12+H13+H14+H15+H16+H17+H18))</f>
        <v>100</v>
      </c>
      <c r="I19" s="51">
        <f>SUM(I12:I18)</f>
        <v>2077</v>
      </c>
      <c r="J19" s="52">
        <f>IF(I19=0,0,(I19/C19))</f>
        <v>0.775</v>
      </c>
      <c r="K19" s="53">
        <f>SUM(K12:K18)</f>
        <v>1976</v>
      </c>
      <c r="L19" s="52">
        <f>IF(K19=0,0,(K19/E19))</f>
        <v>0.6960197252553716</v>
      </c>
      <c r="M19" s="54">
        <f>SUM(M12:M18)</f>
        <v>4053</v>
      </c>
      <c r="N19" s="55">
        <f t="shared" si="0"/>
        <v>0.7343721688711723</v>
      </c>
      <c r="O19" s="56">
        <f aca="true" t="shared" si="49" ref="O19:X19">SUM(O12:O18)</f>
        <v>66</v>
      </c>
      <c r="P19" s="57">
        <f>IF(O19=0,0,(O19/M19)*100)</f>
        <v>1.6284233900814211</v>
      </c>
      <c r="Q19" s="58">
        <f t="shared" si="49"/>
        <v>58</v>
      </c>
      <c r="R19" s="57">
        <f>IF(Q19=0,0,(Q19/M19)*100)</f>
        <v>1.4310387367382187</v>
      </c>
      <c r="S19" s="58">
        <f t="shared" si="49"/>
        <v>0</v>
      </c>
      <c r="T19" s="59">
        <f t="shared" si="49"/>
        <v>124</v>
      </c>
      <c r="U19" s="72">
        <f t="shared" si="49"/>
        <v>15</v>
      </c>
      <c r="V19" s="74">
        <f>SUM(V12:V18)</f>
        <v>0</v>
      </c>
      <c r="W19" s="73">
        <f t="shared" si="4"/>
        <v>0.3817765334690761</v>
      </c>
      <c r="X19" s="74">
        <f t="shared" si="49"/>
        <v>15</v>
      </c>
      <c r="Y19" s="75"/>
      <c r="Z19" s="76">
        <f>SUM(Z12:Z18)</f>
        <v>11</v>
      </c>
      <c r="AA19" s="78">
        <f>SUM(AA12:AA18)</f>
        <v>0</v>
      </c>
      <c r="AB19" s="77">
        <f t="shared" si="7"/>
        <v>0.27996945787732247</v>
      </c>
      <c r="AC19" s="78">
        <f>SUM(AC12:AC18)</f>
        <v>11</v>
      </c>
      <c r="AD19" s="79"/>
      <c r="AE19" s="72">
        <f>SUM(AE12:AE18)</f>
        <v>463</v>
      </c>
      <c r="AF19" s="74">
        <f>SUM(AF12:AF18)</f>
        <v>14</v>
      </c>
      <c r="AG19" s="73">
        <f t="shared" si="10"/>
        <v>11.784168999745482</v>
      </c>
      <c r="AH19" s="74">
        <f>SUM(AH12:AH18)</f>
        <v>423</v>
      </c>
      <c r="AI19" s="74">
        <f>SUM(AI12:AI18)</f>
        <v>1</v>
      </c>
      <c r="AJ19" s="74">
        <f>SUM(AJ12:AJ18)</f>
        <v>18</v>
      </c>
      <c r="AK19" s="74">
        <f>SUM(AK12:AK18)</f>
        <v>7</v>
      </c>
      <c r="AL19" s="75"/>
      <c r="AM19" s="76">
        <f>SUM(AM12:AM18)</f>
        <v>14</v>
      </c>
      <c r="AN19" s="78">
        <f>SUM(AN12:AN18)</f>
        <v>0</v>
      </c>
      <c r="AO19" s="77">
        <f t="shared" si="13"/>
        <v>0.3563247645711377</v>
      </c>
      <c r="AP19" s="78">
        <f>SUM(AP12:AP18)</f>
        <v>14</v>
      </c>
      <c r="AQ19" s="79"/>
      <c r="AR19" s="72">
        <f>SUM(AR12:AR18)</f>
        <v>20</v>
      </c>
      <c r="AS19" s="74">
        <f>SUM(AS12:AS18)</f>
        <v>1</v>
      </c>
      <c r="AT19" s="73">
        <f t="shared" si="16"/>
        <v>0.5090353779587682</v>
      </c>
      <c r="AU19" s="74">
        <f>SUM(AU12:AU18)</f>
        <v>19</v>
      </c>
      <c r="AV19" s="75"/>
      <c r="AW19" s="76">
        <f>SUM(AW12:AW18)</f>
        <v>71</v>
      </c>
      <c r="AX19" s="78">
        <f>SUM(AX12:AX18)</f>
        <v>4</v>
      </c>
      <c r="AY19" s="77">
        <f t="shared" si="19"/>
        <v>1.807075591753627</v>
      </c>
      <c r="AZ19" s="78">
        <f>SUM(AZ12:AZ18)</f>
        <v>67</v>
      </c>
      <c r="BA19" s="79"/>
      <c r="BB19" s="72">
        <f>SUM(BB12:BB18)</f>
        <v>1270</v>
      </c>
      <c r="BC19" s="74">
        <f>SUM(BC12:BC18)</f>
        <v>20</v>
      </c>
      <c r="BD19" s="73">
        <f t="shared" si="22"/>
        <v>32.32374650038178</v>
      </c>
      <c r="BE19" s="74">
        <f>SUM(BE12:BE18)</f>
        <v>137</v>
      </c>
      <c r="BF19" s="74">
        <f>SUM(BF12:BF18)</f>
        <v>116</v>
      </c>
      <c r="BG19" s="74">
        <f>SUM(BG12:BG18)</f>
        <v>86</v>
      </c>
      <c r="BH19" s="74">
        <f>SUM(BH12:BH18)</f>
        <v>911</v>
      </c>
      <c r="BI19" s="75"/>
      <c r="BJ19" s="76">
        <f>SUM(BJ12:BJ18)</f>
        <v>16</v>
      </c>
      <c r="BK19" s="78">
        <f>SUM(BK12:BK18)</f>
        <v>0</v>
      </c>
      <c r="BL19" s="77">
        <f t="shared" si="24"/>
        <v>0.4072283023670145</v>
      </c>
      <c r="BM19" s="78">
        <f>SUM(BM12:BM18)</f>
        <v>16</v>
      </c>
      <c r="BN19" s="79"/>
      <c r="BO19" s="72">
        <f>SUM(BO12:BO18)</f>
        <v>2</v>
      </c>
      <c r="BP19" s="74">
        <f>SUM(BP12:BP18)</f>
        <v>0</v>
      </c>
      <c r="BQ19" s="73">
        <f t="shared" si="27"/>
        <v>0.050903537795876815</v>
      </c>
      <c r="BR19" s="74">
        <f>SUM(BR12:BR18)</f>
        <v>2</v>
      </c>
      <c r="BS19" s="75"/>
      <c r="BT19" s="76">
        <f>SUM(BT12:BT18)</f>
        <v>4</v>
      </c>
      <c r="BU19" s="78">
        <f>SUM(BU12:BU18)</f>
        <v>0</v>
      </c>
      <c r="BV19" s="77">
        <f>IF(BT19="",0,((1*BT19)/CB19)*100)</f>
        <v>11.428571428571429</v>
      </c>
      <c r="BW19" s="78">
        <f>SUM(BW12:BW18)</f>
        <v>4</v>
      </c>
      <c r="BX19" s="79"/>
      <c r="BY19" s="72">
        <f>SUM(BY12:BY18)</f>
        <v>35</v>
      </c>
      <c r="BZ19" s="74">
        <f>SUM(BZ12:BZ18)</f>
        <v>0</v>
      </c>
      <c r="CA19" s="73" t="e">
        <f>IF(BY19="",0,((1*BY19)/CS19)*100)</f>
        <v>#DIV/0!</v>
      </c>
      <c r="CB19" s="74">
        <f>SUM(CB12:CB18)</f>
        <v>35</v>
      </c>
      <c r="CC19" s="75"/>
      <c r="CD19" s="76">
        <f>SUM(CD12:CD18)</f>
        <v>2008</v>
      </c>
      <c r="CE19" s="78">
        <f>SUM(CE12:CE18)</f>
        <v>33</v>
      </c>
      <c r="CF19" s="77">
        <f t="shared" si="34"/>
        <v>51.10715194706032</v>
      </c>
      <c r="CG19" s="78">
        <f>SUM(CG12:CG18)</f>
        <v>1975</v>
      </c>
      <c r="CH19" s="79"/>
      <c r="CI19" s="67">
        <f t="shared" si="36"/>
        <v>0</v>
      </c>
      <c r="CK19" s="32">
        <f>SUM(CK12:CK18)</f>
        <v>3929</v>
      </c>
    </row>
    <row r="21" spans="21:22" ht="12.75">
      <c r="U21" s="5"/>
      <c r="V21" s="5"/>
    </row>
    <row r="24" ht="12.75">
      <c r="D24" s="131"/>
    </row>
  </sheetData>
  <sheetProtection sheet="1" objects="1" scenarios="1"/>
  <mergeCells count="103">
    <mergeCell ref="CI10:CI11"/>
    <mergeCell ref="BQ10:BQ11"/>
    <mergeCell ref="BR10:BR11"/>
    <mergeCell ref="BS10:BS11"/>
    <mergeCell ref="CD10:CD11"/>
    <mergeCell ref="BT10:BT11"/>
    <mergeCell ref="BV10:BV11"/>
    <mergeCell ref="BW10:BW11"/>
    <mergeCell ref="BX10:BX11"/>
    <mergeCell ref="CB10:CB11"/>
    <mergeCell ref="BK10:BK11"/>
    <mergeCell ref="BP10:BP11"/>
    <mergeCell ref="BU10:BU11"/>
    <mergeCell ref="CH10:CH11"/>
    <mergeCell ref="CC10:CC11"/>
    <mergeCell ref="CF10:CF11"/>
    <mergeCell ref="CG10:CG11"/>
    <mergeCell ref="BZ10:BZ11"/>
    <mergeCell ref="BY10:BY11"/>
    <mergeCell ref="CA10:CA11"/>
    <mergeCell ref="BM10:BM11"/>
    <mergeCell ref="BN10:BN11"/>
    <mergeCell ref="BO10:BO11"/>
    <mergeCell ref="BD10:BD11"/>
    <mergeCell ref="BH10:BH11"/>
    <mergeCell ref="BI10:BI11"/>
    <mergeCell ref="BJ10:BJ11"/>
    <mergeCell ref="BE10:BE11"/>
    <mergeCell ref="BF10:BF11"/>
    <mergeCell ref="BG10:BG11"/>
    <mergeCell ref="BA10:BA11"/>
    <mergeCell ref="BB10:BB11"/>
    <mergeCell ref="AW10:AW11"/>
    <mergeCell ref="AY10:AY11"/>
    <mergeCell ref="AZ10:AZ11"/>
    <mergeCell ref="AX10:AX11"/>
    <mergeCell ref="AQ10:AQ11"/>
    <mergeCell ref="AN10:AN11"/>
    <mergeCell ref="AR10:AR11"/>
    <mergeCell ref="AT10:AT11"/>
    <mergeCell ref="AU10:AU11"/>
    <mergeCell ref="AV10:AV11"/>
    <mergeCell ref="AS10:AS11"/>
    <mergeCell ref="AO10:AO11"/>
    <mergeCell ref="AP10:AP11"/>
    <mergeCell ref="AG10:AG11"/>
    <mergeCell ref="AK10:AK11"/>
    <mergeCell ref="AL10:AL11"/>
    <mergeCell ref="AH10:AH11"/>
    <mergeCell ref="AI10:AI11"/>
    <mergeCell ref="AJ10:AJ11"/>
    <mergeCell ref="AC10:AC11"/>
    <mergeCell ref="AD10:AD11"/>
    <mergeCell ref="AA10:AA11"/>
    <mergeCell ref="AE10:AE11"/>
    <mergeCell ref="AF10:AF11"/>
    <mergeCell ref="AM10:AM11"/>
    <mergeCell ref="CD8:CH9"/>
    <mergeCell ref="BT8:BX9"/>
    <mergeCell ref="BY8:CC9"/>
    <mergeCell ref="I10:I11"/>
    <mergeCell ref="J10:J11"/>
    <mergeCell ref="K10:K11"/>
    <mergeCell ref="L10:L11"/>
    <mergeCell ref="M10:M11"/>
    <mergeCell ref="N10:N11"/>
    <mergeCell ref="O10:O11"/>
    <mergeCell ref="AM8:AQ9"/>
    <mergeCell ref="AR8:AV9"/>
    <mergeCell ref="AW8:BA9"/>
    <mergeCell ref="BB8:BI9"/>
    <mergeCell ref="BJ8:BN9"/>
    <mergeCell ref="BO8:BS9"/>
    <mergeCell ref="Y10:Y11"/>
    <mergeCell ref="T10:T11"/>
    <mergeCell ref="U10:U11"/>
    <mergeCell ref="W10:W11"/>
    <mergeCell ref="Z8:AD9"/>
    <mergeCell ref="AE8:AL9"/>
    <mergeCell ref="X10:X11"/>
    <mergeCell ref="V10:V11"/>
    <mergeCell ref="Z10:Z11"/>
    <mergeCell ref="AB10:AB11"/>
    <mergeCell ref="F10:F11"/>
    <mergeCell ref="G10:G11"/>
    <mergeCell ref="H10:H11"/>
    <mergeCell ref="I8:N9"/>
    <mergeCell ref="O8:T9"/>
    <mergeCell ref="U8:Y9"/>
    <mergeCell ref="P10:P11"/>
    <mergeCell ref="Q10:Q11"/>
    <mergeCell ref="R10:R11"/>
    <mergeCell ref="S10:S11"/>
    <mergeCell ref="BC10:BC11"/>
    <mergeCell ref="BL10:BL11"/>
    <mergeCell ref="CE10:CE11"/>
    <mergeCell ref="A8:B9"/>
    <mergeCell ref="C8:H9"/>
    <mergeCell ref="A10:A11"/>
    <mergeCell ref="B10:B11"/>
    <mergeCell ref="C10:C11"/>
    <mergeCell ref="D10:D11"/>
    <mergeCell ref="E10:E1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S1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3.421875" style="0" customWidth="1"/>
    <col min="4" max="4" width="6.7109375" style="1" customWidth="1"/>
    <col min="5" max="6" width="4.140625" style="0" customWidth="1"/>
    <col min="7" max="7" width="21.57421875" style="0" customWidth="1"/>
    <col min="8" max="8" width="10.28125" style="0" customWidth="1"/>
    <col min="9" max="9" width="10.00390625" style="0" bestFit="1" customWidth="1"/>
    <col min="10" max="10" width="12.00390625" style="0" customWidth="1"/>
    <col min="11" max="11" width="11.8515625" style="0" customWidth="1"/>
    <col min="12" max="12" width="11.00390625" style="0" customWidth="1"/>
    <col min="13" max="13" width="13.421875" style="0" customWidth="1"/>
  </cols>
  <sheetData>
    <row r="1" spans="1:13" ht="41.25" customHeight="1">
      <c r="A1" s="106"/>
      <c r="B1" s="248" t="s">
        <v>79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39.75" customHeight="1" thickBot="1">
      <c r="A2" s="106"/>
      <c r="B2" s="220" t="s">
        <v>77</v>
      </c>
      <c r="C2" s="220"/>
      <c r="D2" s="220"/>
      <c r="E2" s="106"/>
      <c r="F2" s="106"/>
      <c r="G2" s="218" t="s">
        <v>76</v>
      </c>
      <c r="H2" s="218"/>
      <c r="I2" s="218"/>
      <c r="J2" s="218"/>
      <c r="K2" s="218"/>
      <c r="L2" s="218"/>
      <c r="M2" s="218"/>
    </row>
    <row r="3" spans="1:13" ht="49.5" customHeight="1" thickBot="1">
      <c r="A3" s="106"/>
      <c r="B3" s="216" t="s">
        <v>14</v>
      </c>
      <c r="C3" s="217"/>
      <c r="D3" s="107"/>
      <c r="E3" s="106"/>
      <c r="F3" s="106"/>
      <c r="G3" s="106"/>
      <c r="H3" s="108" t="s">
        <v>70</v>
      </c>
      <c r="I3" s="108" t="s">
        <v>71</v>
      </c>
      <c r="J3" s="108" t="s">
        <v>72</v>
      </c>
      <c r="K3" s="108" t="s">
        <v>73</v>
      </c>
      <c r="L3" s="108" t="s">
        <v>74</v>
      </c>
      <c r="M3" s="108" t="s">
        <v>75</v>
      </c>
    </row>
    <row r="4" spans="1:19" ht="26.25" customHeight="1">
      <c r="A4" s="106"/>
      <c r="B4" s="109" t="s">
        <v>15</v>
      </c>
      <c r="C4" s="110" t="s">
        <v>16</v>
      </c>
      <c r="D4" s="111" t="s">
        <v>8</v>
      </c>
      <c r="E4" s="106"/>
      <c r="F4" s="106"/>
      <c r="G4" s="112" t="s">
        <v>80</v>
      </c>
      <c r="H4" s="113">
        <f>J4+M4</f>
        <v>139</v>
      </c>
      <c r="I4" s="113">
        <f>K4+L4+M4</f>
        <v>139</v>
      </c>
      <c r="J4" s="113">
        <f>K4+L4</f>
        <v>15</v>
      </c>
      <c r="K4" s="113">
        <f>SENATO!V19</f>
        <v>0</v>
      </c>
      <c r="L4" s="113">
        <f>SENATO!X19</f>
        <v>15</v>
      </c>
      <c r="M4" s="113">
        <f>SENATO!$T$19</f>
        <v>124</v>
      </c>
      <c r="N4" s="80"/>
      <c r="O4" s="80"/>
      <c r="P4" s="80"/>
      <c r="Q4" s="80"/>
      <c r="R4" s="80"/>
      <c r="S4" s="80"/>
    </row>
    <row r="5" spans="1:19" s="32" customFormat="1" ht="26.25" customHeight="1">
      <c r="A5" s="114"/>
      <c r="B5" s="115">
        <v>1</v>
      </c>
      <c r="C5" s="116" t="s">
        <v>17</v>
      </c>
      <c r="D5" s="105">
        <f>SENATO!CI12</f>
        <v>0</v>
      </c>
      <c r="E5" s="114"/>
      <c r="F5" s="114"/>
      <c r="G5" s="112" t="s">
        <v>81</v>
      </c>
      <c r="H5" s="113">
        <f aca="true" t="shared" si="0" ref="H5:H13">J5+M5</f>
        <v>135</v>
      </c>
      <c r="I5" s="113">
        <f aca="true" t="shared" si="1" ref="I5:I13">K5+L5+M5</f>
        <v>135</v>
      </c>
      <c r="J5" s="113">
        <f aca="true" t="shared" si="2" ref="J5:J13">K5+L5</f>
        <v>11</v>
      </c>
      <c r="K5" s="113">
        <f>SENATO!AA19</f>
        <v>0</v>
      </c>
      <c r="L5" s="113">
        <f>SENATO!AC19</f>
        <v>11</v>
      </c>
      <c r="M5" s="113">
        <f>SENATO!$T$19</f>
        <v>124</v>
      </c>
      <c r="N5" s="80"/>
      <c r="O5" s="80"/>
      <c r="P5" s="80"/>
      <c r="Q5" s="80"/>
      <c r="R5" s="80"/>
      <c r="S5" s="80"/>
    </row>
    <row r="6" spans="1:19" s="32" customFormat="1" ht="26.25" customHeight="1">
      <c r="A6" s="114"/>
      <c r="B6" s="115">
        <v>2</v>
      </c>
      <c r="C6" s="116" t="s">
        <v>17</v>
      </c>
      <c r="D6" s="105">
        <f>SENATO!CI13</f>
        <v>0</v>
      </c>
      <c r="E6" s="114"/>
      <c r="F6" s="114"/>
      <c r="G6" s="112" t="s">
        <v>53</v>
      </c>
      <c r="H6" s="113">
        <f t="shared" si="0"/>
        <v>587</v>
      </c>
      <c r="I6" s="113">
        <f t="shared" si="1"/>
        <v>587</v>
      </c>
      <c r="J6" s="113">
        <f t="shared" si="2"/>
        <v>463</v>
      </c>
      <c r="K6" s="113">
        <f>SENATO!AF19</f>
        <v>14</v>
      </c>
      <c r="L6" s="113">
        <f>SUM(SENATO!AH19:AK19)</f>
        <v>449</v>
      </c>
      <c r="M6" s="113">
        <f>SENATO!$T$19</f>
        <v>124</v>
      </c>
      <c r="N6" s="80"/>
      <c r="O6" s="80"/>
      <c r="P6" s="80"/>
      <c r="Q6" s="80"/>
      <c r="R6" s="80"/>
      <c r="S6" s="80"/>
    </row>
    <row r="7" spans="1:19" s="32" customFormat="1" ht="26.25" customHeight="1">
      <c r="A7" s="114"/>
      <c r="B7" s="115">
        <v>3</v>
      </c>
      <c r="C7" s="116" t="s">
        <v>18</v>
      </c>
      <c r="D7" s="105">
        <f>SENATO!CI14</f>
        <v>0</v>
      </c>
      <c r="E7" s="114"/>
      <c r="F7" s="114"/>
      <c r="G7" s="112" t="s">
        <v>54</v>
      </c>
      <c r="H7" s="113">
        <f t="shared" si="0"/>
        <v>138</v>
      </c>
      <c r="I7" s="113">
        <f t="shared" si="1"/>
        <v>138</v>
      </c>
      <c r="J7" s="113">
        <f t="shared" si="2"/>
        <v>14</v>
      </c>
      <c r="K7" s="113">
        <f>SENATO!AN19</f>
        <v>0</v>
      </c>
      <c r="L7" s="113">
        <f>SENATO!AP19</f>
        <v>14</v>
      </c>
      <c r="M7" s="113">
        <f>SENATO!$T$19</f>
        <v>124</v>
      </c>
      <c r="N7" s="80"/>
      <c r="O7" s="80"/>
      <c r="P7" s="80"/>
      <c r="Q7" s="80"/>
      <c r="R7" s="80"/>
      <c r="S7" s="80"/>
    </row>
    <row r="8" spans="1:19" s="32" customFormat="1" ht="26.25" customHeight="1">
      <c r="A8" s="114"/>
      <c r="B8" s="115">
        <v>4</v>
      </c>
      <c r="C8" s="116" t="s">
        <v>18</v>
      </c>
      <c r="D8" s="105">
        <f>SENATO!CI15</f>
        <v>0</v>
      </c>
      <c r="E8" s="114"/>
      <c r="F8" s="114"/>
      <c r="G8" s="112" t="s">
        <v>56</v>
      </c>
      <c r="H8" s="113">
        <f t="shared" si="0"/>
        <v>144</v>
      </c>
      <c r="I8" s="113">
        <f t="shared" si="1"/>
        <v>144</v>
      </c>
      <c r="J8" s="113">
        <f t="shared" si="2"/>
        <v>20</v>
      </c>
      <c r="K8" s="113">
        <f>SENATO!AS19</f>
        <v>1</v>
      </c>
      <c r="L8" s="113">
        <f>SENATO!AU19</f>
        <v>19</v>
      </c>
      <c r="M8" s="113">
        <f>SENATO!$T$19</f>
        <v>124</v>
      </c>
      <c r="N8" s="80"/>
      <c r="O8" s="80"/>
      <c r="P8" s="80"/>
      <c r="Q8" s="80"/>
      <c r="R8" s="80"/>
      <c r="S8" s="80"/>
    </row>
    <row r="9" spans="1:19" s="32" customFormat="1" ht="26.25" customHeight="1">
      <c r="A9" s="114"/>
      <c r="B9" s="115">
        <v>5</v>
      </c>
      <c r="C9" s="116" t="s">
        <v>18</v>
      </c>
      <c r="D9" s="105">
        <f>SENATO!CI16</f>
        <v>0</v>
      </c>
      <c r="E9" s="114"/>
      <c r="F9" s="114"/>
      <c r="G9" s="112" t="s">
        <v>57</v>
      </c>
      <c r="H9" s="113">
        <f t="shared" si="0"/>
        <v>195</v>
      </c>
      <c r="I9" s="113">
        <f t="shared" si="1"/>
        <v>195</v>
      </c>
      <c r="J9" s="113">
        <f t="shared" si="2"/>
        <v>71</v>
      </c>
      <c r="K9" s="113">
        <f>SENATO!AX19</f>
        <v>4</v>
      </c>
      <c r="L9" s="113">
        <f>SENATO!AZ19</f>
        <v>67</v>
      </c>
      <c r="M9" s="113">
        <f>SENATO!$T$19</f>
        <v>124</v>
      </c>
      <c r="N9" s="80"/>
      <c r="O9" s="80"/>
      <c r="P9" s="80"/>
      <c r="Q9" s="80"/>
      <c r="R9" s="80"/>
      <c r="S9" s="80"/>
    </row>
    <row r="10" spans="1:19" s="32" customFormat="1" ht="26.25" customHeight="1">
      <c r="A10" s="114"/>
      <c r="B10" s="115">
        <v>6</v>
      </c>
      <c r="C10" s="116" t="s">
        <v>17</v>
      </c>
      <c r="D10" s="105">
        <f>SENATO!CI17</f>
        <v>0</v>
      </c>
      <c r="E10" s="114"/>
      <c r="F10" s="114"/>
      <c r="G10" s="112" t="s">
        <v>58</v>
      </c>
      <c r="H10" s="113">
        <f t="shared" si="0"/>
        <v>1394</v>
      </c>
      <c r="I10" s="113">
        <f t="shared" si="1"/>
        <v>1394</v>
      </c>
      <c r="J10" s="113">
        <f t="shared" si="2"/>
        <v>1270</v>
      </c>
      <c r="K10" s="113">
        <f>SENATO!BC19</f>
        <v>20</v>
      </c>
      <c r="L10" s="113">
        <f>SUM(SENATO!BE19:BH19)</f>
        <v>1250</v>
      </c>
      <c r="M10" s="113">
        <f>SENATO!$T$19</f>
        <v>124</v>
      </c>
      <c r="N10" s="80"/>
      <c r="O10" s="80"/>
      <c r="P10" s="80"/>
      <c r="Q10" s="80"/>
      <c r="R10" s="80"/>
      <c r="S10" s="80"/>
    </row>
    <row r="11" spans="1:19" s="32" customFormat="1" ht="26.25" customHeight="1" thickBot="1">
      <c r="A11" s="114"/>
      <c r="B11" s="117">
        <v>7</v>
      </c>
      <c r="C11" s="118" t="s">
        <v>17</v>
      </c>
      <c r="D11" s="105">
        <f>SENATO!CI18</f>
        <v>0</v>
      </c>
      <c r="E11" s="114"/>
      <c r="F11" s="114"/>
      <c r="G11" s="112" t="s">
        <v>60</v>
      </c>
      <c r="H11" s="113">
        <f t="shared" si="0"/>
        <v>140</v>
      </c>
      <c r="I11" s="113">
        <f t="shared" si="1"/>
        <v>140</v>
      </c>
      <c r="J11" s="113">
        <f t="shared" si="2"/>
        <v>16</v>
      </c>
      <c r="K11" s="113">
        <f>SENATO!BK19</f>
        <v>0</v>
      </c>
      <c r="L11" s="113">
        <f>SENATO!BM19</f>
        <v>16</v>
      </c>
      <c r="M11" s="113">
        <f>SENATO!$T$19</f>
        <v>124</v>
      </c>
      <c r="N11" s="80"/>
      <c r="O11" s="80"/>
      <c r="P11" s="80"/>
      <c r="Q11" s="80"/>
      <c r="R11" s="80"/>
      <c r="S11" s="80"/>
    </row>
    <row r="12" spans="1:19" s="32" customFormat="1" ht="26.25" customHeight="1" thickBot="1">
      <c r="A12" s="114"/>
      <c r="B12" s="114"/>
      <c r="C12" s="120" t="s">
        <v>9</v>
      </c>
      <c r="D12" s="121">
        <f>CAMERA!BY19</f>
        <v>0</v>
      </c>
      <c r="E12" s="114"/>
      <c r="F12" s="114"/>
      <c r="G12" s="112" t="s">
        <v>61</v>
      </c>
      <c r="H12" s="113">
        <f t="shared" si="0"/>
        <v>126</v>
      </c>
      <c r="I12" s="113">
        <f t="shared" si="1"/>
        <v>126</v>
      </c>
      <c r="J12" s="113">
        <f t="shared" si="2"/>
        <v>2</v>
      </c>
      <c r="K12" s="113">
        <f>SENATO!BP19</f>
        <v>0</v>
      </c>
      <c r="L12" s="113">
        <f>SENATO!BR19</f>
        <v>2</v>
      </c>
      <c r="M12" s="113">
        <f>SENATO!$T$19</f>
        <v>124</v>
      </c>
      <c r="N12" s="80"/>
      <c r="O12" s="80"/>
      <c r="P12" s="80"/>
      <c r="Q12" s="80"/>
      <c r="R12" s="80"/>
      <c r="S12" s="80"/>
    </row>
    <row r="13" spans="1:19" ht="26.25" customHeight="1" thickBot="1">
      <c r="A13" s="106"/>
      <c r="B13" s="106"/>
      <c r="C13" s="106"/>
      <c r="D13" s="107"/>
      <c r="E13" s="106"/>
      <c r="F13" s="106"/>
      <c r="G13" s="112" t="s">
        <v>62</v>
      </c>
      <c r="H13" s="113">
        <f t="shared" si="0"/>
        <v>128</v>
      </c>
      <c r="I13" s="113">
        <f t="shared" si="1"/>
        <v>128</v>
      </c>
      <c r="J13" s="113">
        <f t="shared" si="2"/>
        <v>4</v>
      </c>
      <c r="K13" s="113">
        <f>SENATO!BU19</f>
        <v>0</v>
      </c>
      <c r="L13" s="113">
        <f>SENATO!BW19</f>
        <v>4</v>
      </c>
      <c r="M13" s="113">
        <f>SENATO!$T$19</f>
        <v>124</v>
      </c>
      <c r="N13" s="80"/>
      <c r="O13" s="80"/>
      <c r="P13" s="80"/>
      <c r="Q13" s="80"/>
      <c r="R13" s="80"/>
      <c r="S13" s="80"/>
    </row>
    <row r="14" spans="1:19" ht="26.25" customHeight="1" thickBot="1">
      <c r="A14" s="106"/>
      <c r="B14" s="106"/>
      <c r="C14" s="122" t="s">
        <v>82</v>
      </c>
      <c r="D14" s="107"/>
      <c r="E14" s="106"/>
      <c r="F14" s="106"/>
      <c r="G14" s="112" t="s">
        <v>64</v>
      </c>
      <c r="H14" s="113">
        <f>J14+M14</f>
        <v>159</v>
      </c>
      <c r="I14" s="113">
        <f>K14+L14+M14</f>
        <v>159</v>
      </c>
      <c r="J14" s="113">
        <f>K14+L14</f>
        <v>35</v>
      </c>
      <c r="K14" s="113">
        <f>SENATO!BZ19</f>
        <v>0</v>
      </c>
      <c r="L14" s="113">
        <f>SENATO!CB19</f>
        <v>35</v>
      </c>
      <c r="M14" s="113">
        <f>SENATO!$T$19</f>
        <v>124</v>
      </c>
      <c r="N14" s="80"/>
      <c r="O14" s="80"/>
      <c r="P14" s="80"/>
      <c r="Q14" s="80"/>
      <c r="R14" s="80"/>
      <c r="S14" s="80"/>
    </row>
    <row r="15" spans="1:19" ht="26.25" customHeight="1" thickBot="1">
      <c r="A15" s="106"/>
      <c r="B15" s="106"/>
      <c r="C15" s="124">
        <f>SENATO!K5</f>
        <v>73.43721688711723</v>
      </c>
      <c r="D15" s="107"/>
      <c r="E15" s="106"/>
      <c r="F15" s="106"/>
      <c r="G15" s="112" t="s">
        <v>65</v>
      </c>
      <c r="H15" s="113">
        <f>J15+M15</f>
        <v>2132</v>
      </c>
      <c r="I15" s="113">
        <f>K15+L15+M15</f>
        <v>2132</v>
      </c>
      <c r="J15" s="113">
        <f>K15+L15</f>
        <v>2008</v>
      </c>
      <c r="K15" s="113">
        <f>SENATO!CE19</f>
        <v>33</v>
      </c>
      <c r="L15" s="113">
        <f>SENATO!CG19</f>
        <v>1975</v>
      </c>
      <c r="M15" s="113">
        <f>SENATO!$T$19</f>
        <v>124</v>
      </c>
      <c r="N15" s="80"/>
      <c r="O15" s="80"/>
      <c r="P15" s="80"/>
      <c r="Q15" s="80"/>
      <c r="R15" s="80"/>
      <c r="S15" s="80"/>
    </row>
    <row r="16" spans="7:19" ht="12.75">
      <c r="G16" s="80"/>
      <c r="H16" s="81"/>
      <c r="I16" s="81"/>
      <c r="J16" s="81"/>
      <c r="K16" s="81"/>
      <c r="L16" s="81"/>
      <c r="M16" s="81"/>
      <c r="N16" s="81"/>
      <c r="O16" s="81"/>
      <c r="P16" s="80"/>
      <c r="Q16" s="80"/>
      <c r="R16" s="80"/>
      <c r="S16" s="80"/>
    </row>
    <row r="17" spans="7:19" ht="12.75">
      <c r="G17" s="80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80"/>
      <c r="S17" s="80"/>
    </row>
    <row r="18" spans="7:19" ht="12.75">
      <c r="G18" s="80"/>
      <c r="H18" s="81"/>
      <c r="I18" s="81"/>
      <c r="J18" s="81"/>
      <c r="K18" s="81"/>
      <c r="L18" s="81"/>
      <c r="M18" s="81"/>
      <c r="N18" s="81"/>
      <c r="O18" s="81"/>
      <c r="P18" s="80"/>
      <c r="Q18" s="80"/>
      <c r="R18" s="80"/>
      <c r="S18" s="80"/>
    </row>
    <row r="19" spans="7:19" ht="12.75">
      <c r="G19" s="80"/>
      <c r="H19" s="81"/>
      <c r="I19" s="81"/>
      <c r="J19" s="81"/>
      <c r="K19" s="81"/>
      <c r="L19" s="81"/>
      <c r="M19" s="81"/>
      <c r="N19" s="81"/>
      <c r="O19" s="81"/>
      <c r="P19" s="80"/>
      <c r="Q19" s="80"/>
      <c r="R19" s="80"/>
      <c r="S19" s="80"/>
    </row>
    <row r="20" spans="7:19" ht="12.75">
      <c r="G20" s="80"/>
      <c r="H20" s="81"/>
      <c r="I20" s="81"/>
      <c r="J20" s="81"/>
      <c r="K20" s="81"/>
      <c r="L20" s="81"/>
      <c r="M20" s="81"/>
      <c r="N20" s="81"/>
      <c r="O20" s="81"/>
      <c r="P20" s="80"/>
      <c r="Q20" s="80"/>
      <c r="R20" s="80"/>
      <c r="S20" s="80"/>
    </row>
    <row r="21" spans="7:19" ht="12.75"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7:19" ht="12.75"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7:19" ht="12.75"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7:19" ht="12.75"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7:19" ht="12.75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7:19" ht="12.75"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7:19" ht="12.75"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7:19" ht="12.75"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7:19" ht="12.75"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7:19" ht="12.75"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7:19" ht="12.75"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7:19" ht="12.75"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7:19" ht="12.75"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7:19" ht="12.75"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7:19" ht="12.75"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7:19" ht="12.75"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7:19" ht="12.75"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7:19" ht="12.75"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7:19" ht="12.75"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7:19" ht="12.75"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7:19" ht="12.75"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7:19" ht="12.75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7:19" ht="12.75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7:19" ht="12.75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7:19" ht="12.75"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7:19" ht="12.75"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7:19" ht="12.75"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7:19" ht="12.75"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7:19" ht="12.75"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7:19" ht="12.75"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7:19" ht="12.75"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7:19" ht="12.75"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7:19" ht="12.75"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7:19" ht="12.75"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7:19" ht="12.75"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spans="7:19" ht="12.75"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</row>
    <row r="57" spans="7:19" ht="12.75"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7:19" ht="12.75"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</row>
    <row r="59" spans="7:19" ht="12.75"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7:19" ht="12.75"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7:19" ht="12.75"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7:19" ht="12.75"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7:19" ht="12.75"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7:19" ht="12.75"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7:19" ht="12.75"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7:19" ht="12.75"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7:19" ht="12.75"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7:19" ht="12.75"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7:19" ht="12.75"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7:19" ht="12.75"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7:19" ht="12.75"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7:19" ht="12.75"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7:19" ht="12.75"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7:19" ht="12.75"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7:19" ht="12.75"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7:19" ht="12.75"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7:19" ht="12.75"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7:19" ht="12.75"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7:19" ht="12.75"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7:19" ht="12.75"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7:19" ht="12.75"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7:19" ht="12.75"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7:19" ht="12.75"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7:19" ht="12.75"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7:19" ht="12.75"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7:19" ht="12.75"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7:19" ht="12.75"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7:19" ht="12.75"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7:19" ht="12.75"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7:19" ht="12.75"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7:19" ht="12.75"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7:19" ht="12.75"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7:19" ht="12.75"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7:19" ht="12.75"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7:19" ht="12.75"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7:19" ht="12.75"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7:19" ht="12.75"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7:19" ht="12.75"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7:19" ht="12.75"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7:19" ht="12.75"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7:19" ht="12.75"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7:19" ht="12.75"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7:19" ht="12.75"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7:19" ht="12.75"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7:19" ht="12.75"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7:19" ht="12.75"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7:19" ht="12.75"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7:19" ht="12.75"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7:19" ht="12.75"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7:19" ht="12.75"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7:19" ht="12.75"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7:19" ht="12.75"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7:19" ht="12.75"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7:19" ht="12.75"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7:19" ht="12.75"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7:19" ht="12.75"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7:19" ht="12.75"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7:19" ht="12.75"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7:19" ht="12.75"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7:19" ht="12.75"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7:19" ht="12.75"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7:19" ht="12.75"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7:19" ht="12.75"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7:19" ht="12.75"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7:19" ht="12.75"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7:19" ht="12.75"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7:19" ht="12.75"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7:19" ht="12.75"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7:19" ht="12.75"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</sheetData>
  <sheetProtection sheet="1" objects="1" scenarios="1"/>
  <mergeCells count="4">
    <mergeCell ref="B3:C3"/>
    <mergeCell ref="B1:M1"/>
    <mergeCell ref="B2:D2"/>
    <mergeCell ref="G2:M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Guglielmo Frizzi</cp:lastModifiedBy>
  <cp:lastPrinted>2018-02-22T11:23:46Z</cp:lastPrinted>
  <dcterms:created xsi:type="dcterms:W3CDTF">1996-11-05T10:16:36Z</dcterms:created>
  <dcterms:modified xsi:type="dcterms:W3CDTF">2018-03-05T11:51:02Z</dcterms:modified>
  <cp:category/>
  <cp:version/>
  <cp:contentType/>
  <cp:contentStatus/>
</cp:coreProperties>
</file>